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D:\Users\sedlma\Documents\SEDLÁK Martin\OBEC\POV\Dotace\MSK2022\FASÁDA OÚ\VÝBĚR DODAVATELE\"/>
    </mc:Choice>
  </mc:AlternateContent>
  <xr:revisionPtr revIDLastSave="0" documentId="13_ncr:1_{E8302C6A-6592-4E50-AA4B-4554B6CC5929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Rekapitulace stavby" sheetId="1" r:id="rId1"/>
    <sheet name="1 - Stavební část" sheetId="2" r:id="rId2"/>
  </sheets>
  <definedNames>
    <definedName name="_xlnm._FilterDatabase" localSheetId="1" hidden="1">'1 - Stavební část'!$C$130:$K$180</definedName>
    <definedName name="_xlnm.Print_Titles" localSheetId="1">'1 - Stavební část'!$130:$130</definedName>
    <definedName name="_xlnm.Print_Titles" localSheetId="0">'Rekapitulace stavby'!$92:$92</definedName>
    <definedName name="_xlnm.Print_Area" localSheetId="1">'1 - Stavební část'!$C$4:$J$76,'1 - Stavební část'!$C$82:$J$112,'1 - Stavební část'!$C$118:$J$180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2" l="1"/>
  <c r="J38" i="2"/>
  <c r="AY95" i="1"/>
  <c r="J37" i="2"/>
  <c r="AX95" i="1" s="1"/>
  <c r="BI180" i="2"/>
  <c r="BH180" i="2"/>
  <c r="BG180" i="2"/>
  <c r="BF180" i="2"/>
  <c r="T180" i="2"/>
  <c r="T179" i="2" s="1"/>
  <c r="R180" i="2"/>
  <c r="R179" i="2" s="1"/>
  <c r="P180" i="2"/>
  <c r="P179" i="2" s="1"/>
  <c r="BI178" i="2"/>
  <c r="BH178" i="2"/>
  <c r="BG178" i="2"/>
  <c r="BF178" i="2"/>
  <c r="T178" i="2"/>
  <c r="T177" i="2" s="1"/>
  <c r="R178" i="2"/>
  <c r="R177" i="2" s="1"/>
  <c r="P178" i="2"/>
  <c r="P177" i="2" s="1"/>
  <c r="BI175" i="2"/>
  <c r="BH175" i="2"/>
  <c r="BG175" i="2"/>
  <c r="BF175" i="2"/>
  <c r="T175" i="2"/>
  <c r="T174" i="2" s="1"/>
  <c r="R175" i="2"/>
  <c r="R174" i="2" s="1"/>
  <c r="P175" i="2"/>
  <c r="P174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5" i="2"/>
  <c r="BH165" i="2"/>
  <c r="BG165" i="2"/>
  <c r="BF165" i="2"/>
  <c r="T165" i="2"/>
  <c r="T164" i="2"/>
  <c r="R165" i="2"/>
  <c r="R164" i="2" s="1"/>
  <c r="P165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F128" i="2"/>
  <c r="F127" i="2"/>
  <c r="F125" i="2"/>
  <c r="E123" i="2"/>
  <c r="J31" i="2"/>
  <c r="F91" i="2"/>
  <c r="F89" i="2"/>
  <c r="E87" i="2"/>
  <c r="J24" i="2"/>
  <c r="E24" i="2"/>
  <c r="J128" i="2" s="1"/>
  <c r="J23" i="2"/>
  <c r="J21" i="2"/>
  <c r="E21" i="2"/>
  <c r="J127" i="2" s="1"/>
  <c r="J20" i="2"/>
  <c r="J125" i="2"/>
  <c r="E7" i="2"/>
  <c r="E121" i="2" s="1"/>
  <c r="L90" i="1"/>
  <c r="AM90" i="1"/>
  <c r="AM89" i="1"/>
  <c r="L89" i="1"/>
  <c r="AM87" i="1"/>
  <c r="L87" i="1"/>
  <c r="L85" i="1"/>
  <c r="L84" i="1"/>
  <c r="BK157" i="2"/>
  <c r="J155" i="2"/>
  <c r="J149" i="2"/>
  <c r="J146" i="2"/>
  <c r="J141" i="2"/>
  <c r="BK137" i="2"/>
  <c r="J175" i="2"/>
  <c r="J172" i="2"/>
  <c r="BK168" i="2"/>
  <c r="BK163" i="2"/>
  <c r="J162" i="2"/>
  <c r="BK160" i="2"/>
  <c r="J157" i="2"/>
  <c r="J152" i="2"/>
  <c r="BK147" i="2"/>
  <c r="J143" i="2"/>
  <c r="BK140" i="2"/>
  <c r="BK136" i="2"/>
  <c r="AS94" i="1"/>
  <c r="BK170" i="2"/>
  <c r="J153" i="2"/>
  <c r="J147" i="2"/>
  <c r="J142" i="2"/>
  <c r="BK138" i="2"/>
  <c r="J134" i="2"/>
  <c r="BK178" i="2"/>
  <c r="BK172" i="2"/>
  <c r="J171" i="2"/>
  <c r="BK165" i="2"/>
  <c r="BK162" i="2"/>
  <c r="BK161" i="2"/>
  <c r="BK158" i="2"/>
  <c r="J154" i="2"/>
  <c r="J150" i="2"/>
  <c r="J145" i="2"/>
  <c r="BK142" i="2"/>
  <c r="J138" i="2"/>
  <c r="BK134" i="2"/>
  <c r="J156" i="2"/>
  <c r="BK154" i="2"/>
  <c r="BK150" i="2"/>
  <c r="BK146" i="2"/>
  <c r="BK145" i="2"/>
  <c r="J140" i="2"/>
  <c r="BK135" i="2"/>
  <c r="J180" i="2"/>
  <c r="BK173" i="2"/>
  <c r="BK171" i="2"/>
  <c r="J169" i="2"/>
  <c r="J165" i="2"/>
  <c r="J160" i="2"/>
  <c r="BK156" i="2"/>
  <c r="BK149" i="2"/>
  <c r="BK144" i="2"/>
  <c r="J139" i="2"/>
  <c r="J135" i="2"/>
  <c r="J178" i="2"/>
  <c r="J170" i="2"/>
  <c r="BK155" i="2"/>
  <c r="BK152" i="2"/>
  <c r="BK148" i="2"/>
  <c r="J144" i="2"/>
  <c r="BK139" i="2"/>
  <c r="J136" i="2"/>
  <c r="BK180" i="2"/>
  <c r="J173" i="2"/>
  <c r="BK169" i="2"/>
  <c r="J168" i="2"/>
  <c r="J163" i="2"/>
  <c r="J161" i="2"/>
  <c r="J158" i="2"/>
  <c r="BK153" i="2"/>
  <c r="J148" i="2"/>
  <c r="BK143" i="2"/>
  <c r="BK141" i="2"/>
  <c r="J137" i="2"/>
  <c r="BK175" i="2"/>
  <c r="P176" i="2" l="1"/>
  <c r="R176" i="2"/>
  <c r="T176" i="2"/>
  <c r="R133" i="2"/>
  <c r="R151" i="2"/>
  <c r="R159" i="2"/>
  <c r="BK167" i="2"/>
  <c r="T133" i="2"/>
  <c r="T132" i="2" s="1"/>
  <c r="BK159" i="2"/>
  <c r="J159" i="2"/>
  <c r="J100" i="2" s="1"/>
  <c r="P167" i="2"/>
  <c r="P166" i="2" s="1"/>
  <c r="BK133" i="2"/>
  <c r="J133" i="2" s="1"/>
  <c r="J98" i="2" s="1"/>
  <c r="BK151" i="2"/>
  <c r="J151" i="2" s="1"/>
  <c r="J99" i="2" s="1"/>
  <c r="T151" i="2"/>
  <c r="T159" i="2"/>
  <c r="R167" i="2"/>
  <c r="R166" i="2" s="1"/>
  <c r="P133" i="2"/>
  <c r="P151" i="2"/>
  <c r="P159" i="2"/>
  <c r="T167" i="2"/>
  <c r="T166" i="2"/>
  <c r="BK164" i="2"/>
  <c r="J164" i="2"/>
  <c r="J101" i="2" s="1"/>
  <c r="BK174" i="2"/>
  <c r="J174" i="2" s="1"/>
  <c r="J104" i="2" s="1"/>
  <c r="BK177" i="2"/>
  <c r="BK179" i="2"/>
  <c r="J179" i="2" s="1"/>
  <c r="J107" i="2" s="1"/>
  <c r="BE169" i="2"/>
  <c r="BE178" i="2"/>
  <c r="E85" i="2"/>
  <c r="J91" i="2"/>
  <c r="J92" i="2"/>
  <c r="BE135" i="2"/>
  <c r="BE136" i="2"/>
  <c r="BE137" i="2"/>
  <c r="BE143" i="2"/>
  <c r="BE144" i="2"/>
  <c r="BE145" i="2"/>
  <c r="BE146" i="2"/>
  <c r="BE149" i="2"/>
  <c r="BE150" i="2"/>
  <c r="BE152" i="2"/>
  <c r="BE154" i="2"/>
  <c r="BE155" i="2"/>
  <c r="BE156" i="2"/>
  <c r="BE157" i="2"/>
  <c r="BE158" i="2"/>
  <c r="BE160" i="2"/>
  <c r="BE161" i="2"/>
  <c r="BE162" i="2"/>
  <c r="BE163" i="2"/>
  <c r="BE165" i="2"/>
  <c r="BE168" i="2"/>
  <c r="BE171" i="2"/>
  <c r="BE172" i="2"/>
  <c r="BE173" i="2"/>
  <c r="BE175" i="2"/>
  <c r="BE170" i="2"/>
  <c r="BE134" i="2"/>
  <c r="BE138" i="2"/>
  <c r="BE139" i="2"/>
  <c r="BE140" i="2"/>
  <c r="BE141" i="2"/>
  <c r="BE142" i="2"/>
  <c r="BE147" i="2"/>
  <c r="BE148" i="2"/>
  <c r="BE153" i="2"/>
  <c r="BE180" i="2"/>
  <c r="J36" i="2"/>
  <c r="AW95" i="1" s="1"/>
  <c r="F37" i="2"/>
  <c r="BB95" i="1" s="1"/>
  <c r="BB94" i="1" s="1"/>
  <c r="W31" i="1" s="1"/>
  <c r="F38" i="2"/>
  <c r="BC95" i="1" s="1"/>
  <c r="BC94" i="1" s="1"/>
  <c r="W32" i="1" s="1"/>
  <c r="F39" i="2"/>
  <c r="BD95" i="1" s="1"/>
  <c r="BD94" i="1" s="1"/>
  <c r="W33" i="1" s="1"/>
  <c r="F36" i="2"/>
  <c r="BA95" i="1" s="1"/>
  <c r="BA94" i="1" s="1"/>
  <c r="W30" i="1" s="1"/>
  <c r="R132" i="2" l="1"/>
  <c r="R131" i="2" s="1"/>
  <c r="BK176" i="2"/>
  <c r="J176" i="2" s="1"/>
  <c r="J105" i="2" s="1"/>
  <c r="T131" i="2"/>
  <c r="P132" i="2"/>
  <c r="P131" i="2" s="1"/>
  <c r="AU95" i="1" s="1"/>
  <c r="AU94" i="1" s="1"/>
  <c r="BK166" i="2"/>
  <c r="J166" i="2" s="1"/>
  <c r="J102" i="2" s="1"/>
  <c r="J167" i="2"/>
  <c r="J103" i="2" s="1"/>
  <c r="BK132" i="2"/>
  <c r="J177" i="2"/>
  <c r="J106" i="2" s="1"/>
  <c r="AY94" i="1"/>
  <c r="J35" i="2"/>
  <c r="AV95" i="1" s="1"/>
  <c r="AT95" i="1" s="1"/>
  <c r="F35" i="2"/>
  <c r="AZ95" i="1" s="1"/>
  <c r="AZ94" i="1" s="1"/>
  <c r="W29" i="1" s="1"/>
  <c r="AW94" i="1"/>
  <c r="AK30" i="1" s="1"/>
  <c r="AX94" i="1"/>
  <c r="BK131" i="2" l="1"/>
  <c r="J131" i="2" s="1"/>
  <c r="J96" i="2" s="1"/>
  <c r="J30" i="2" s="1"/>
  <c r="J32" i="2" s="1"/>
  <c r="AG95" i="1" s="1"/>
  <c r="AG94" i="1" s="1"/>
  <c r="AK26" i="1" s="1"/>
  <c r="J132" i="2"/>
  <c r="J97" i="2" s="1"/>
  <c r="AV94" i="1"/>
  <c r="AK29" i="1" s="1"/>
  <c r="J112" i="2" l="1"/>
  <c r="AN95" i="1"/>
  <c r="AK35" i="1"/>
  <c r="J41" i="2"/>
  <c r="AT94" i="1"/>
  <c r="AN94" i="1" s="1"/>
</calcChain>
</file>

<file path=xl/sharedStrings.xml><?xml version="1.0" encoding="utf-8"?>
<sst xmlns="http://schemas.openxmlformats.org/spreadsheetml/2006/main" count="863" uniqueCount="295">
  <si>
    <t>Export Komplet</t>
  </si>
  <si>
    <t/>
  </si>
  <si>
    <t>2.0</t>
  </si>
  <si>
    <t>False</t>
  </si>
  <si>
    <t>{9d73fb40-70b0-4400-af96-0149877d657f}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</si>
  <si>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</si>
  <si>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</si>
  <si>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</si>
  <si>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</si>
  <si>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</si>
  <si>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</si>
  <si>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0,00001</t>
  </si>
  <si>
    <t>Kód:</t>
  </si>
  <si>
    <t>D1</t>
  </si>
  <si>
    <t>Stavba:</t>
  </si>
  <si>
    <t>Fasáda Těškovice-v1</t>
  </si>
  <si>
    <t>KSO:</t>
  </si>
  <si>
    <t>CC-CZ:</t>
  </si>
  <si>
    <t>Místo:</t>
  </si>
  <si>
    <t>Těškovice</t>
  </si>
  <si>
    <t>Datum:</t>
  </si>
  <si>
    <t>Zadavatel:</t>
  </si>
  <si>
    <t>IČ:</t>
  </si>
  <si>
    <t>00535117</t>
  </si>
  <si>
    <t>Obec Těškovice, Těškovice 170, 747 64</t>
  </si>
  <si>
    <t>DIČ:</t>
  </si>
  <si>
    <t>Zhotovitel: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</si>
  <si>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</si>
  <si>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</si>
  <si>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</si>
  <si>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</si>
  <si>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</si>
  <si>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</si>
  <si>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</si>
  <si>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</si>
  <si>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</si>
  <si>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</si>
  <si>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</si>
  <si>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</si>
  <si>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</si>
  <si>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</si>
  <si>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</si>
  <si>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</si>
  <si>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</si>
  <si>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</si>
  <si>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</si>
  <si>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</si>
  <si>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</si>
  <si>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</si>
  <si>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</si>
  <si>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</si>
  <si>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</si>
  <si>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</si>
  <si>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</si>
  <si>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</si>
  <si>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</si>
  <si>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</si>
  <si>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</si>
  <si>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</si>
  <si>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</si>
  <si>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</si>
  <si>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</si>
  <si>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</si>
  <si>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</si>
  <si>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</si>
  <si>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</si>
  <si>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</si>
  <si>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</si>
  <si>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</si>
  <si>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</si>
  <si>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</si>
  <si>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</si>
  <si>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</si>
  <si>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</si>
  <si>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</si>
  <si>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</si>
  <si>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</si>
  <si>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</si>
  <si>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Stavební část</t>
  </si>
  <si>
    <t>STA</t>
  </si>
  <si>
    <t>{e8f28b6a-25a9-44e0-b847-7754c92ad85b}</t>
  </si>
  <si>
    <t>2</t>
  </si>
  <si>
    <t>KRYCÍ LIST SOUPISU PRACÍ</t>
  </si>
  <si>
    <t>Objekt:</t>
  </si>
  <si>
    <t>1 - Stavební část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</si>
  <si>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</si>
  <si>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</si>
  <si>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</si>
  <si>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</si>
  <si>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</si>
  <si>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</si>
  <si>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</si>
  <si>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</si>
  <si>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</si>
  <si>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</si>
  <si>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</si>
  <si>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</si>
  <si>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</si>
  <si>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764 - Konstrukce klempířské</t>
  </si>
  <si>
    <t xml:space="preserve">    767 - Konstrukce zámečnické</t>
  </si>
  <si>
    <t>VRN - Vedlejší rozpočtové náklady</t>
  </si>
  <si>
    <t xml:space="preserve">    VRN3 - Zařízení staveniště</t>
  </si>
  <si>
    <t xml:space="preserve">    VRN6 - Územní vlivy</t>
  </si>
  <si>
    <t>2) Ostatní náklady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</si>
  <si>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</si>
  <si>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</si>
  <si>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</si>
  <si>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</si>
  <si>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</si>
  <si>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</si>
  <si>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</si>
  <si>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</si>
  <si>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</si>
  <si>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</si>
  <si>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</si>
  <si>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</si>
  <si>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</si>
  <si>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</si>
  <si>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</si>
  <si>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 - Práce a dodávky HSV</t>
  </si>
  <si>
    <t>ROZPOCET</t>
  </si>
  <si>
    <t>6</t>
  </si>
  <si>
    <t>Úpravy povrchů, podlahy a osazování výplní - Úpravy povrchů, podlahy a osazování výplní</t>
  </si>
  <si>
    <t>K</t>
  </si>
  <si>
    <t>621211001</t>
  </si>
  <si>
    <t>Montáž kontaktního zateplení vnějších podhledů (římsa) lepením polystyrénových desek tl do 40 mm</t>
  </si>
  <si>
    <t>m2</t>
  </si>
  <si>
    <t>4</t>
  </si>
  <si>
    <t>1784209231</t>
  </si>
  <si>
    <t>M</t>
  </si>
  <si>
    <t>28375931</t>
  </si>
  <si>
    <t>deska EPS 70 fasádní λ=0,039 tl 30mm</t>
  </si>
  <si>
    <t>8</t>
  </si>
  <si>
    <t>913933979</t>
  </si>
  <si>
    <t>3</t>
  </si>
  <si>
    <t>622131121</t>
  </si>
  <si>
    <t>Penetrační disperzní nátěr vnějších stěn nanášený ručně</t>
  </si>
  <si>
    <t>1035573045</t>
  </si>
  <si>
    <t>622142001</t>
  </si>
  <si>
    <t>Potažení vnějších stěn sklovláknitým pletivem vtlačeným do tenkovrstvé hmoty</t>
  </si>
  <si>
    <t>2014778170</t>
  </si>
  <si>
    <t>5</t>
  </si>
  <si>
    <t>622143004</t>
  </si>
  <si>
    <t>Montáž omítkových samolepících začišťovacích profilů pro spojení s okenním rámem</t>
  </si>
  <si>
    <t>m</t>
  </si>
  <si>
    <t>-1006354457</t>
  </si>
  <si>
    <t>59051510</t>
  </si>
  <si>
    <t>profil začišťovací s okapnicí PVC s výztužnou tkaninou pro nadpraží ETICS</t>
  </si>
  <si>
    <t>2039590790</t>
  </si>
  <si>
    <t>7</t>
  </si>
  <si>
    <t>28342205</t>
  </si>
  <si>
    <t>profil začišťovací PVC 6mm s výztužnou tkaninou pro ostění ETICS</t>
  </si>
  <si>
    <t>1587399700</t>
  </si>
  <si>
    <t>622211021</t>
  </si>
  <si>
    <t>Montáž kontaktního zateplení vnějších stěn lepením a mechanickým kotvením polystyrénových desek tl do 120 mm</t>
  </si>
  <si>
    <t>-190518714</t>
  </si>
  <si>
    <t>9</t>
  </si>
  <si>
    <t>28376443</t>
  </si>
  <si>
    <t>deska z polystyrénu XPS, hrana rovná a strukturovaný povrch 300kPa tl 100mm</t>
  </si>
  <si>
    <t>1023905504</t>
  </si>
  <si>
    <t>10</t>
  </si>
  <si>
    <t>622211031</t>
  </si>
  <si>
    <t>Montáž kontaktního zateplení vnějších stěn lepením a mechanickým kotvením polystyrénových desek  do betonu a zdiva tl přes 120 do 160 mm</t>
  </si>
  <si>
    <t>1141168012</t>
  </si>
  <si>
    <t>11</t>
  </si>
  <si>
    <t>28375951</t>
  </si>
  <si>
    <t>deska EPS 70 fasádní λ=0,039 tl 140mm</t>
  </si>
  <si>
    <t>1482122991</t>
  </si>
  <si>
    <t>12</t>
  </si>
  <si>
    <t>622325113</t>
  </si>
  <si>
    <t>Oprava vnější vápenné hladké omítky členitosti 1 stěn v rozsahu do 50%</t>
  </si>
  <si>
    <t>1142663107</t>
  </si>
  <si>
    <t>13</t>
  </si>
  <si>
    <t>622511111</t>
  </si>
  <si>
    <t>Tenkovrstvá mozaiková střednězrnná probarvená omítka</t>
  </si>
  <si>
    <t>1399980795</t>
  </si>
  <si>
    <t>14</t>
  </si>
  <si>
    <t>622531021</t>
  </si>
  <si>
    <t>Tenkovrstvá silikonová zrnitá omítka tl. 2,0 mm vnějších stěn</t>
  </si>
  <si>
    <t>-1857754022</t>
  </si>
  <si>
    <t>629991001</t>
  </si>
  <si>
    <t>Zakrytí podélných ploch fólií volně položenou</t>
  </si>
  <si>
    <t>-1046851313</t>
  </si>
  <si>
    <t>16</t>
  </si>
  <si>
    <t>629991011</t>
  </si>
  <si>
    <t>Zakrytí výplní otvorů a svislých ploch fólií přilepenou lepící páskou</t>
  </si>
  <si>
    <t>-156286933</t>
  </si>
  <si>
    <t>17</t>
  </si>
  <si>
    <t>629999011</t>
  </si>
  <si>
    <t>Příplatek k úpravám povrchů za provádění styku dvou barev nebo struktur na fasádě</t>
  </si>
  <si>
    <t>2077083033</t>
  </si>
  <si>
    <t>Ostatní konstrukce a práce, bourání - Ostatní konstrukce a práce, bourání</t>
  </si>
  <si>
    <t>18</t>
  </si>
  <si>
    <t>941111111</t>
  </si>
  <si>
    <t>Montáž lešení řadového trubkového lehkého s podlahami zatížení do 200 kg/m2 š do 0,9 m v do 10 m</t>
  </si>
  <si>
    <t>-1232290660</t>
  </si>
  <si>
    <t>19</t>
  </si>
  <si>
    <t>941111211</t>
  </si>
  <si>
    <t>Příplatek k lešení řadovému trubkovému lehkému s podlahami š 0,9 m v 10 m za první a ZKD den použití</t>
  </si>
  <si>
    <t>-1795517399</t>
  </si>
  <si>
    <t>20</t>
  </si>
  <si>
    <t>941111811</t>
  </si>
  <si>
    <t>Demontáž lešení řadového trubkového lehkého s podlahami zatížení do 200 kg/m2 š do 0,9 m v do 10 m</t>
  </si>
  <si>
    <t>-1091195930</t>
  </si>
  <si>
    <t>944511111</t>
  </si>
  <si>
    <t>Montáž ochranné sítě z textilie z umělých vláken</t>
  </si>
  <si>
    <t>-1818288845</t>
  </si>
  <si>
    <t>22</t>
  </si>
  <si>
    <t>944511211</t>
  </si>
  <si>
    <t>Příplatek k ochranné síti za první a ZKD den použití</t>
  </si>
  <si>
    <t>957491684</t>
  </si>
  <si>
    <t>23</t>
  </si>
  <si>
    <t>944511811</t>
  </si>
  <si>
    <t>Demontáž ochranné sítě z textilie z umělých vláken</t>
  </si>
  <si>
    <t>368308363</t>
  </si>
  <si>
    <t>24</t>
  </si>
  <si>
    <t>985131111</t>
  </si>
  <si>
    <t>Očištění ploch stěn, rubu kleneb a podlah tlakovou vodou</t>
  </si>
  <si>
    <t>-740080780</t>
  </si>
  <si>
    <t>997</t>
  </si>
  <si>
    <t>Přesun sutě - Přesun sutě</t>
  </si>
  <si>
    <t>25</t>
  </si>
  <si>
    <t>997002611</t>
  </si>
  <si>
    <t>Nakládání suti a vybouraných hmot</t>
  </si>
  <si>
    <t>t</t>
  </si>
  <si>
    <t>-1560216636</t>
  </si>
  <si>
    <t>26</t>
  </si>
  <si>
    <t>997013501</t>
  </si>
  <si>
    <t>Odvoz suti a vybouraných hmot na skládku nebo meziskládku do 1 km se složením</t>
  </si>
  <si>
    <t>-978110418</t>
  </si>
  <si>
    <t>27</t>
  </si>
  <si>
    <t>997013509</t>
  </si>
  <si>
    <t>Příplatek k odvozu suti a vybouraných hmot na skládku ZKD 1 km přes 1 km</t>
  </si>
  <si>
    <t>2075975583</t>
  </si>
  <si>
    <t>28</t>
  </si>
  <si>
    <t>997013631</t>
  </si>
  <si>
    <t>Poplatek za uložení na skládce (skládkovné) stavebního odpadu směsného kód odpadu 17 09 04</t>
  </si>
  <si>
    <t>-116605599</t>
  </si>
  <si>
    <t>998</t>
  </si>
  <si>
    <t>Přesun hmot - Přesun hmot</t>
  </si>
  <si>
    <t>29</t>
  </si>
  <si>
    <t>998018001</t>
  </si>
  <si>
    <t>Přesun hmot ruční pro budovy v do 6 m</t>
  </si>
  <si>
    <t>1643297136</t>
  </si>
  <si>
    <t>PSV</t>
  </si>
  <si>
    <t>Práce a dodávky PSV - Práce a dodávky PSV</t>
  </si>
  <si>
    <t>764</t>
  </si>
  <si>
    <t>Konstrukce klempířské - Konstrukce klempířské</t>
  </si>
  <si>
    <t>30</t>
  </si>
  <si>
    <t>764002851</t>
  </si>
  <si>
    <t>Demontáž oplechování parapetů do suti</t>
  </si>
  <si>
    <t>-459213108</t>
  </si>
  <si>
    <t>31</t>
  </si>
  <si>
    <t>764004863</t>
  </si>
  <si>
    <t>Demontáž svodu k dalšímu použití</t>
  </si>
  <si>
    <t>70237222</t>
  </si>
  <si>
    <t>32</t>
  </si>
  <si>
    <t>764216646</t>
  </si>
  <si>
    <t>Oplechování rovných parapetů celoplošně lepené z Pz s povrchovou úpravou rš 500 mm</t>
  </si>
  <si>
    <t>858438668</t>
  </si>
  <si>
    <t>33</t>
  </si>
  <si>
    <t>764508131</t>
  </si>
  <si>
    <t>Montáž kruhového svodu</t>
  </si>
  <si>
    <t>-1679781396</t>
  </si>
  <si>
    <t>34</t>
  </si>
  <si>
    <t>998764101</t>
  </si>
  <si>
    <t>Přesun hmot tonážní pro konstrukce klempířské v objektech v do 6 m</t>
  </si>
  <si>
    <t>-883250597</t>
  </si>
  <si>
    <t>35</t>
  </si>
  <si>
    <t>998764181</t>
  </si>
  <si>
    <t>Příplatek k přesunu hmot tonážní 764 prováděný bez použití mechanizace</t>
  </si>
  <si>
    <t>-1272976370</t>
  </si>
  <si>
    <t>767</t>
  </si>
  <si>
    <t>Konstrukce zámečnické - Konstrukce zámečnické</t>
  </si>
  <si>
    <t>36</t>
  </si>
  <si>
    <t>767893111.R</t>
  </si>
  <si>
    <t>Demontáž a zpětná montáž venkovní stříšky</t>
  </si>
  <si>
    <t>kus</t>
  </si>
  <si>
    <t>1373253909</t>
  </si>
  <si>
    <t>VRN</t>
  </si>
  <si>
    <t>Vedlejší rozpočtové náklady - Vedlejší rozpočtové náklady</t>
  </si>
  <si>
    <t>VRN3</t>
  </si>
  <si>
    <t>Zařízení staveniště - Zařízení staveniště</t>
  </si>
  <si>
    <t>37</t>
  </si>
  <si>
    <t>030001000</t>
  </si>
  <si>
    <t>Zařízení staveniště</t>
  </si>
  <si>
    <t>…</t>
  </si>
  <si>
    <t>1024</t>
  </si>
  <si>
    <t>-398195297</t>
  </si>
  <si>
    <t>VRN6</t>
  </si>
  <si>
    <t>Územní vlivy - Územní vlivy</t>
  </si>
  <si>
    <t>38</t>
  </si>
  <si>
    <t>065002000</t>
  </si>
  <si>
    <t>Mimostaveništní doprava materiálů</t>
  </si>
  <si>
    <t>1348214721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</si>
</sst>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\ &quot;Kč&quot;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6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6" fontId="30" fillId="0" borderId="22" xfId="0" applyNumberFormat="1" applyFont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82" workbookViewId="0">
      <selection activeCell="AN16" sqref="AN16"/>
    </sheetView>
  </sheetViews>
  <sheetFormatPr defaultRowHeight="13.8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25.7109375" style="168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R2" s="189" t="s">
        <v>5</v>
      </c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9"/>
      <c r="BS3" s="14" t="s">
        <v>6</v>
      </c>
      <c r="BT3" s="14" t="s">
        <v>8</v>
      </c>
    </row>
    <row r="4" spans="1:74" s="1" customFormat="1" ht="24.9" customHeight="1">
      <c r="B4" s="17"/>
      <c r="D4" s="18" t="s">
        <v>9</v>
      </c>
      <c r="AR4" s="169"/>
      <c r="AS4" s="19" t="s">
        <v>10</v>
      </c>
      <c r="BS4" s="14" t="s">
        <v>11</v>
      </c>
    </row>
    <row r="5" spans="1:74" s="1" customFormat="1" ht="12" customHeight="1">
      <c r="B5" s="17"/>
      <c r="D5" s="20" t="s">
        <v>12</v>
      </c>
      <c r="K5" s="174" t="s">
        <v>13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R5" s="169"/>
      <c r="BS5" s="14" t="s">
        <v>6</v>
      </c>
    </row>
    <row r="6" spans="1:74" s="1" customFormat="1" ht="36.9" customHeight="1">
      <c r="B6" s="17"/>
      <c r="D6" s="22" t="s">
        <v>14</v>
      </c>
      <c r="K6" s="176" t="s">
        <v>15</v>
      </c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R6" s="169"/>
      <c r="BS6" s="14" t="s">
        <v>6</v>
      </c>
    </row>
    <row r="7" spans="1:74" s="1" customFormat="1" ht="12" customHeight="1">
      <c r="B7" s="17"/>
      <c r="D7" s="23" t="s">
        <v>16</v>
      </c>
      <c r="K7" s="21" t="s">
        <v>1</v>
      </c>
      <c r="AK7" s="23" t="s">
        <v>17</v>
      </c>
      <c r="AN7" s="21" t="s">
        <v>1</v>
      </c>
      <c r="AR7" s="169"/>
      <c r="BS7" s="14" t="s">
        <v>6</v>
      </c>
    </row>
    <row r="8" spans="1:74" s="1" customFormat="1" ht="12" customHeight="1">
      <c r="B8" s="17"/>
      <c r="D8" s="23" t="s">
        <v>18</v>
      </c>
      <c r="K8" s="21" t="s">
        <v>19</v>
      </c>
      <c r="AK8" s="23" t="s">
        <v>20</v>
      </c>
      <c r="AN8" s="21"/>
      <c r="AR8" s="169"/>
      <c r="BS8" s="14" t="s">
        <v>6</v>
      </c>
    </row>
    <row r="9" spans="1:74" s="1" customFormat="1" ht="14.4" customHeight="1">
      <c r="B9" s="17"/>
      <c r="AR9" s="169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69"/>
      <c r="BS10" s="14" t="s">
        <v>6</v>
      </c>
    </row>
    <row r="11" spans="1:74" s="1" customFormat="1" ht="18.45" customHeight="1">
      <c r="B11" s="17"/>
      <c r="E11" s="21" t="s">
        <v>24</v>
      </c>
      <c r="AK11" s="23" t="s">
        <v>25</v>
      </c>
      <c r="AN11" s="21" t="s">
        <v>1</v>
      </c>
      <c r="AR11" s="169"/>
      <c r="BS11" s="14" t="s">
        <v>6</v>
      </c>
    </row>
    <row r="12" spans="1:74" s="1" customFormat="1" ht="6.9" customHeight="1">
      <c r="B12" s="17"/>
      <c r="AR12" s="169"/>
      <c r="BS12" s="14" t="s">
        <v>6</v>
      </c>
    </row>
    <row r="13" spans="1:74" s="1" customFormat="1" ht="12" customHeight="1">
      <c r="B13" s="17"/>
      <c r="D13" s="23" t="s">
        <v>26</v>
      </c>
      <c r="AK13" s="23" t="s">
        <v>22</v>
      </c>
      <c r="AN13" s="21"/>
      <c r="AR13" s="169"/>
      <c r="BS13" s="14" t="s">
        <v>6</v>
      </c>
    </row>
    <row r="14" spans="1:74">
      <c r="B14" s="17"/>
      <c r="E14" s="21"/>
      <c r="AK14" s="23" t="s">
        <v>25</v>
      </c>
      <c r="AN14" s="21" t="s">
        <v>1</v>
      </c>
      <c r="AR14" s="169"/>
      <c r="BS14" s="14" t="s">
        <v>6</v>
      </c>
    </row>
    <row r="15" spans="1:74" s="1" customFormat="1" ht="6.9" customHeight="1">
      <c r="B15" s="17"/>
      <c r="AR15" s="169"/>
      <c r="BS15" s="14" t="s">
        <v>3</v>
      </c>
    </row>
    <row r="16" spans="1:74" s="1" customFormat="1" ht="12" customHeight="1">
      <c r="B16" s="17"/>
      <c r="D16" s="23" t="s">
        <v>27</v>
      </c>
      <c r="AK16" s="23" t="s">
        <v>22</v>
      </c>
      <c r="AN16" s="21" t="s">
        <v>1</v>
      </c>
      <c r="AR16" s="169"/>
      <c r="BS16" s="14" t="s">
        <v>3</v>
      </c>
    </row>
    <row r="17" spans="1:71" s="1" customFormat="1" ht="18.45" customHeight="1">
      <c r="B17" s="17"/>
      <c r="E17" s="21" t="s">
        <v>28</v>
      </c>
      <c r="AK17" s="23" t="s">
        <v>25</v>
      </c>
      <c r="AN17" s="21" t="s">
        <v>1</v>
      </c>
      <c r="AR17" s="169"/>
      <c r="BS17" s="14" t="s">
        <v>29</v>
      </c>
    </row>
    <row r="18" spans="1:71" s="1" customFormat="1" ht="6.9" customHeight="1">
      <c r="B18" s="17"/>
      <c r="AR18" s="169"/>
      <c r="BS18" s="14" t="s">
        <v>6</v>
      </c>
    </row>
    <row r="19" spans="1:71" s="1" customFormat="1" ht="12" customHeight="1">
      <c r="B19" s="17"/>
      <c r="D19" s="23" t="s">
        <v>30</v>
      </c>
      <c r="AK19" s="23" t="s">
        <v>22</v>
      </c>
      <c r="AN19" s="21" t="s">
        <v>1</v>
      </c>
      <c r="AR19" s="169"/>
      <c r="BS19" s="14" t="s">
        <v>6</v>
      </c>
    </row>
    <row r="20" spans="1:71" s="1" customFormat="1" ht="18.45" customHeight="1">
      <c r="B20" s="17"/>
      <c r="E20" s="21" t="s">
        <v>28</v>
      </c>
      <c r="AK20" s="23" t="s">
        <v>25</v>
      </c>
      <c r="AN20" s="21" t="s">
        <v>1</v>
      </c>
      <c r="AR20" s="169"/>
      <c r="BS20" s="14" t="s">
        <v>29</v>
      </c>
    </row>
    <row r="21" spans="1:71" s="1" customFormat="1" ht="6.9" customHeight="1">
      <c r="B21" s="17"/>
      <c r="AR21" s="169"/>
    </row>
    <row r="22" spans="1:71" s="1" customFormat="1" ht="12" customHeight="1">
      <c r="B22" s="17"/>
      <c r="D22" s="23" t="s">
        <v>31</v>
      </c>
      <c r="AR22" s="169"/>
    </row>
    <row r="23" spans="1:71" s="1" customFormat="1" ht="16.5" customHeight="1">
      <c r="B23" s="17"/>
      <c r="E23" s="177" t="s">
        <v>1</v>
      </c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R23" s="169"/>
    </row>
    <row r="24" spans="1:71" s="1" customFormat="1" ht="6.9" customHeight="1">
      <c r="B24" s="17"/>
      <c r="AR24" s="169"/>
    </row>
    <row r="25" spans="1:71" s="1" customFormat="1" ht="6.9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69"/>
    </row>
    <row r="26" spans="1:71" s="2" customFormat="1" ht="25.95" customHeight="1">
      <c r="A26" s="26"/>
      <c r="B26" s="27"/>
      <c r="C26" s="26"/>
      <c r="D26" s="28" t="s">
        <v>32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8">
        <f>ROUND(AG94,2)</f>
        <v>0</v>
      </c>
      <c r="AL26" s="179"/>
      <c r="AM26" s="179"/>
      <c r="AN26" s="179"/>
      <c r="AO26" s="179"/>
      <c r="AP26" s="26"/>
      <c r="AQ26" s="26"/>
      <c r="AR26" s="169"/>
      <c r="BE26" s="26"/>
    </row>
    <row r="27" spans="1:71" s="2" customFormat="1" ht="6.9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169"/>
      <c r="BE27" s="26"/>
    </row>
    <row r="28" spans="1:71" s="2" customForma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0" t="s">
        <v>33</v>
      </c>
      <c r="M28" s="180"/>
      <c r="N28" s="180"/>
      <c r="O28" s="180"/>
      <c r="P28" s="180"/>
      <c r="Q28" s="26"/>
      <c r="R28" s="26"/>
      <c r="S28" s="26"/>
      <c r="T28" s="26"/>
      <c r="U28" s="26"/>
      <c r="V28" s="26"/>
      <c r="W28" s="180" t="s">
        <v>34</v>
      </c>
      <c r="X28" s="180"/>
      <c r="Y28" s="180"/>
      <c r="Z28" s="180"/>
      <c r="AA28" s="180"/>
      <c r="AB28" s="180"/>
      <c r="AC28" s="180"/>
      <c r="AD28" s="180"/>
      <c r="AE28" s="180"/>
      <c r="AF28" s="26"/>
      <c r="AG28" s="26"/>
      <c r="AH28" s="26"/>
      <c r="AI28" s="26"/>
      <c r="AJ28" s="26"/>
      <c r="AK28" s="180" t="s">
        <v>35</v>
      </c>
      <c r="AL28" s="180"/>
      <c r="AM28" s="180"/>
      <c r="AN28" s="180"/>
      <c r="AO28" s="180"/>
      <c r="AP28" s="26"/>
      <c r="AQ28" s="26"/>
      <c r="AR28" s="169"/>
      <c r="BE28" s="26"/>
    </row>
    <row r="29" spans="1:71" s="3" customFormat="1" ht="14.4" customHeight="1">
      <c r="B29" s="31"/>
      <c r="D29" s="23" t="s">
        <v>36</v>
      </c>
      <c r="F29" s="23" t="s">
        <v>37</v>
      </c>
      <c r="L29" s="183">
        <v>0.21</v>
      </c>
      <c r="M29" s="182"/>
      <c r="N29" s="182"/>
      <c r="O29" s="182"/>
      <c r="P29" s="182"/>
      <c r="W29" s="181">
        <f>ROUND(AZ94, 2)</f>
        <v>0</v>
      </c>
      <c r="X29" s="182"/>
      <c r="Y29" s="182"/>
      <c r="Z29" s="182"/>
      <c r="AA29" s="182"/>
      <c r="AB29" s="182"/>
      <c r="AC29" s="182"/>
      <c r="AD29" s="182"/>
      <c r="AE29" s="182"/>
      <c r="AK29" s="181">
        <f>ROUND(AV94, 2)</f>
        <v>0</v>
      </c>
      <c r="AL29" s="182"/>
      <c r="AM29" s="182"/>
      <c r="AN29" s="182"/>
      <c r="AO29" s="182"/>
      <c r="AR29" s="170"/>
    </row>
    <row r="30" spans="1:71" s="3" customFormat="1" ht="14.4" customHeight="1">
      <c r="B30" s="31"/>
      <c r="F30" s="23" t="s">
        <v>38</v>
      </c>
      <c r="L30" s="183">
        <v>0.15</v>
      </c>
      <c r="M30" s="182"/>
      <c r="N30" s="182"/>
      <c r="O30" s="182"/>
      <c r="P30" s="182"/>
      <c r="W30" s="181">
        <f>ROUND(BA94, 2)</f>
        <v>0</v>
      </c>
      <c r="X30" s="182"/>
      <c r="Y30" s="182"/>
      <c r="Z30" s="182"/>
      <c r="AA30" s="182"/>
      <c r="AB30" s="182"/>
      <c r="AC30" s="182"/>
      <c r="AD30" s="182"/>
      <c r="AE30" s="182"/>
      <c r="AK30" s="181">
        <f>ROUND(AW94, 2)</f>
        <v>0</v>
      </c>
      <c r="AL30" s="182"/>
      <c r="AM30" s="182"/>
      <c r="AN30" s="182"/>
      <c r="AO30" s="182"/>
      <c r="AR30" s="170"/>
    </row>
    <row r="31" spans="1:71" s="3" customFormat="1" ht="14.4" hidden="1" customHeight="1">
      <c r="B31" s="31"/>
      <c r="F31" s="23" t="s">
        <v>39</v>
      </c>
      <c r="L31" s="183">
        <v>0.21</v>
      </c>
      <c r="M31" s="182"/>
      <c r="N31" s="182"/>
      <c r="O31" s="182"/>
      <c r="P31" s="182"/>
      <c r="W31" s="181">
        <f>ROUND(BB94, 2)</f>
        <v>0</v>
      </c>
      <c r="X31" s="182"/>
      <c r="Y31" s="182"/>
      <c r="Z31" s="182"/>
      <c r="AA31" s="182"/>
      <c r="AB31" s="182"/>
      <c r="AC31" s="182"/>
      <c r="AD31" s="182"/>
      <c r="AE31" s="182"/>
      <c r="AK31" s="181">
        <v>0</v>
      </c>
      <c r="AL31" s="182"/>
      <c r="AM31" s="182"/>
      <c r="AN31" s="182"/>
      <c r="AO31" s="182"/>
      <c r="AR31" s="170"/>
    </row>
    <row r="32" spans="1:71" s="3" customFormat="1" ht="14.4" hidden="1" customHeight="1">
      <c r="B32" s="31"/>
      <c r="F32" s="23" t="s">
        <v>40</v>
      </c>
      <c r="L32" s="183">
        <v>0.15</v>
      </c>
      <c r="M32" s="182"/>
      <c r="N32" s="182"/>
      <c r="O32" s="182"/>
      <c r="P32" s="182"/>
      <c r="W32" s="181">
        <f>ROUND(BC94, 2)</f>
        <v>0</v>
      </c>
      <c r="X32" s="182"/>
      <c r="Y32" s="182"/>
      <c r="Z32" s="182"/>
      <c r="AA32" s="182"/>
      <c r="AB32" s="182"/>
      <c r="AC32" s="182"/>
      <c r="AD32" s="182"/>
      <c r="AE32" s="182"/>
      <c r="AK32" s="181">
        <v>0</v>
      </c>
      <c r="AL32" s="182"/>
      <c r="AM32" s="182"/>
      <c r="AN32" s="182"/>
      <c r="AO32" s="182"/>
      <c r="AR32" s="170"/>
    </row>
    <row r="33" spans="1:57" s="3" customFormat="1" ht="14.4" hidden="1" customHeight="1">
      <c r="B33" s="31"/>
      <c r="F33" s="23" t="s">
        <v>41</v>
      </c>
      <c r="L33" s="183">
        <v>0</v>
      </c>
      <c r="M33" s="182"/>
      <c r="N33" s="182"/>
      <c r="O33" s="182"/>
      <c r="P33" s="182"/>
      <c r="W33" s="181">
        <f>ROUND(BD94, 2)</f>
        <v>0</v>
      </c>
      <c r="X33" s="182"/>
      <c r="Y33" s="182"/>
      <c r="Z33" s="182"/>
      <c r="AA33" s="182"/>
      <c r="AB33" s="182"/>
      <c r="AC33" s="182"/>
      <c r="AD33" s="182"/>
      <c r="AE33" s="182"/>
      <c r="AK33" s="181">
        <v>0</v>
      </c>
      <c r="AL33" s="182"/>
      <c r="AM33" s="182"/>
      <c r="AN33" s="182"/>
      <c r="AO33" s="182"/>
      <c r="AR33" s="170"/>
    </row>
    <row r="34" spans="1:57" s="2" customFormat="1" ht="6.9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169"/>
      <c r="BE34" s="26"/>
    </row>
    <row r="35" spans="1:57" s="2" customFormat="1" ht="25.95" customHeight="1">
      <c r="A35" s="26"/>
      <c r="B35" s="27"/>
      <c r="C35" s="32"/>
      <c r="D35" s="33" t="s">
        <v>42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43</v>
      </c>
      <c r="U35" s="34"/>
      <c r="V35" s="34"/>
      <c r="W35" s="34"/>
      <c r="X35" s="204" t="s">
        <v>44</v>
      </c>
      <c r="Y35" s="205"/>
      <c r="Z35" s="205"/>
      <c r="AA35" s="205"/>
      <c r="AB35" s="205"/>
      <c r="AC35" s="34"/>
      <c r="AD35" s="34"/>
      <c r="AE35" s="34"/>
      <c r="AF35" s="34"/>
      <c r="AG35" s="34"/>
      <c r="AH35" s="34"/>
      <c r="AI35" s="34"/>
      <c r="AJ35" s="34"/>
      <c r="AK35" s="206">
        <f>SUM(AK26:AK33)</f>
        <v>0</v>
      </c>
      <c r="AL35" s="205"/>
      <c r="AM35" s="205"/>
      <c r="AN35" s="205"/>
      <c r="AO35" s="207"/>
      <c r="AP35" s="32"/>
      <c r="AQ35" s="32"/>
      <c r="AR35" s="171"/>
      <c r="BE35" s="26"/>
    </row>
    <row r="36" spans="1:57" s="2" customFormat="1" ht="6.9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169"/>
      <c r="BE36" s="26"/>
    </row>
    <row r="37" spans="1:57" s="2" customFormat="1" ht="14.4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173"/>
      <c r="BE37" s="26"/>
    </row>
    <row r="38" spans="1:57" s="1" customFormat="1" ht="14.4" customHeight="1">
      <c r="B38" s="17"/>
      <c r="AR38" s="173"/>
    </row>
    <row r="39" spans="1:57" s="1" customFormat="1" ht="14.4" customHeight="1">
      <c r="B39" s="17"/>
      <c r="AR39" s="169"/>
    </row>
    <row r="40" spans="1:57" s="1" customFormat="1" ht="14.4" customHeight="1">
      <c r="B40" s="17"/>
      <c r="AR40" s="169"/>
    </row>
    <row r="41" spans="1:57" s="1" customFormat="1" ht="14.4" customHeight="1">
      <c r="B41" s="17"/>
      <c r="AR41" s="169"/>
    </row>
    <row r="42" spans="1:57" s="1" customFormat="1" ht="14.4" customHeight="1">
      <c r="B42" s="17"/>
      <c r="AR42" s="169"/>
    </row>
    <row r="43" spans="1:57" s="1" customFormat="1" ht="14.4" customHeight="1">
      <c r="B43" s="17"/>
      <c r="AR43" s="169"/>
    </row>
    <row r="44" spans="1:57" s="1" customFormat="1" ht="14.4" customHeight="1">
      <c r="B44" s="17"/>
      <c r="AR44" s="169"/>
    </row>
    <row r="45" spans="1:57" s="1" customFormat="1" ht="14.4" customHeight="1">
      <c r="B45" s="17"/>
      <c r="AR45" s="169"/>
    </row>
    <row r="46" spans="1:57" s="1" customFormat="1" ht="14.4" customHeight="1">
      <c r="B46" s="17"/>
      <c r="AR46" s="169"/>
    </row>
    <row r="47" spans="1:57" s="1" customFormat="1" ht="14.4" customHeight="1">
      <c r="B47" s="17"/>
      <c r="AR47" s="169"/>
    </row>
    <row r="48" spans="1:57" s="1" customFormat="1" ht="14.4" customHeight="1">
      <c r="B48" s="17"/>
      <c r="AR48" s="169"/>
    </row>
    <row r="49" spans="1:57" s="2" customFormat="1" ht="14.4" customHeight="1">
      <c r="B49" s="36"/>
      <c r="D49" s="37" t="s">
        <v>45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46</v>
      </c>
      <c r="AI49" s="38"/>
      <c r="AJ49" s="38"/>
      <c r="AK49" s="38"/>
      <c r="AL49" s="38"/>
      <c r="AM49" s="38"/>
      <c r="AN49" s="38"/>
      <c r="AO49" s="38"/>
      <c r="AR49" s="169"/>
    </row>
    <row r="50" spans="1:57">
      <c r="B50" s="17"/>
      <c r="AR50" s="169"/>
    </row>
    <row r="51" spans="1:57">
      <c r="B51" s="17"/>
      <c r="AR51" s="169"/>
    </row>
    <row r="52" spans="1:57">
      <c r="B52" s="17"/>
      <c r="AR52" s="169"/>
    </row>
    <row r="53" spans="1:57">
      <c r="B53" s="17"/>
      <c r="AR53" s="169"/>
    </row>
    <row r="54" spans="1:57">
      <c r="B54" s="17"/>
      <c r="AR54" s="169"/>
    </row>
    <row r="55" spans="1:57">
      <c r="B55" s="17"/>
      <c r="AR55" s="169"/>
    </row>
    <row r="56" spans="1:57">
      <c r="B56" s="17"/>
      <c r="AR56" s="169"/>
    </row>
    <row r="57" spans="1:57">
      <c r="B57" s="17"/>
      <c r="AR57" s="169"/>
    </row>
    <row r="58" spans="1:57">
      <c r="B58" s="17"/>
      <c r="AR58" s="169"/>
    </row>
    <row r="59" spans="1:57">
      <c r="B59" s="17"/>
      <c r="AR59" s="169"/>
    </row>
    <row r="60" spans="1:57" s="2" customFormat="1">
      <c r="A60" s="26"/>
      <c r="B60" s="27"/>
      <c r="C60" s="26"/>
      <c r="D60" s="39" t="s">
        <v>47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48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47</v>
      </c>
      <c r="AI60" s="29"/>
      <c r="AJ60" s="29"/>
      <c r="AK60" s="29"/>
      <c r="AL60" s="29"/>
      <c r="AM60" s="39" t="s">
        <v>48</v>
      </c>
      <c r="AN60" s="29"/>
      <c r="AO60" s="29"/>
      <c r="AP60" s="26"/>
      <c r="AQ60" s="26"/>
      <c r="AR60" s="169"/>
      <c r="BE60" s="26"/>
    </row>
    <row r="61" spans="1:57">
      <c r="B61" s="17"/>
      <c r="AR61" s="169"/>
    </row>
    <row r="62" spans="1:57">
      <c r="B62" s="17"/>
      <c r="AR62" s="169"/>
    </row>
    <row r="63" spans="1:57">
      <c r="B63" s="17"/>
      <c r="AR63" s="169"/>
    </row>
    <row r="64" spans="1:57" s="2" customFormat="1">
      <c r="A64" s="26"/>
      <c r="B64" s="27"/>
      <c r="C64" s="26"/>
      <c r="D64" s="37" t="s">
        <v>49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50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169"/>
      <c r="BE64" s="26"/>
    </row>
    <row r="65" spans="1:57">
      <c r="B65" s="17"/>
      <c r="AR65" s="169"/>
    </row>
    <row r="66" spans="1:57">
      <c r="B66" s="17"/>
      <c r="AR66" s="169"/>
    </row>
    <row r="67" spans="1:57">
      <c r="B67" s="17"/>
      <c r="AR67" s="169"/>
    </row>
    <row r="68" spans="1:57">
      <c r="B68" s="17"/>
      <c r="AR68" s="169"/>
    </row>
    <row r="69" spans="1:57">
      <c r="B69" s="17"/>
      <c r="AR69" s="169"/>
    </row>
    <row r="70" spans="1:57">
      <c r="B70" s="17"/>
      <c r="AR70" s="169"/>
    </row>
    <row r="71" spans="1:57">
      <c r="B71" s="17"/>
      <c r="AR71" s="169"/>
    </row>
    <row r="72" spans="1:57">
      <c r="B72" s="17"/>
      <c r="AR72" s="169"/>
    </row>
    <row r="73" spans="1:57">
      <c r="B73" s="17"/>
      <c r="AR73" s="169"/>
    </row>
    <row r="74" spans="1:57">
      <c r="B74" s="17"/>
      <c r="AR74" s="169"/>
    </row>
    <row r="75" spans="1:57" s="2" customFormat="1">
      <c r="A75" s="26"/>
      <c r="B75" s="27"/>
      <c r="C75" s="26"/>
      <c r="D75" s="39" t="s">
        <v>47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48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47</v>
      </c>
      <c r="AI75" s="29"/>
      <c r="AJ75" s="29"/>
      <c r="AK75" s="29"/>
      <c r="AL75" s="29"/>
      <c r="AM75" s="39" t="s">
        <v>48</v>
      </c>
      <c r="AN75" s="29"/>
      <c r="AO75" s="29"/>
      <c r="AP75" s="26"/>
      <c r="AQ75" s="26"/>
      <c r="AR75" s="169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169"/>
      <c r="BE76" s="26"/>
    </row>
    <row r="77" spans="1:57" s="2" customFormat="1" ht="6.9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169"/>
      <c r="BE77" s="26"/>
    </row>
    <row r="81" spans="1:91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169"/>
      <c r="BE81" s="26"/>
    </row>
    <row r="82" spans="1:91" s="2" customFormat="1" ht="24.9" customHeight="1">
      <c r="A82" s="26"/>
      <c r="B82" s="27"/>
      <c r="C82" s="18" t="s">
        <v>51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169"/>
      <c r="BE82" s="26"/>
    </row>
    <row r="83" spans="1:91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169"/>
      <c r="BE83" s="26"/>
    </row>
    <row r="84" spans="1:91" s="4" customFormat="1" ht="12" customHeight="1">
      <c r="B84" s="45"/>
      <c r="C84" s="23" t="s">
        <v>12</v>
      </c>
      <c r="L84" s="4" t="str">
        <f>K5</f>
        <v>D1</v>
      </c>
      <c r="AR84" s="169"/>
    </row>
    <row r="85" spans="1:91" s="5" customFormat="1" ht="36.9" customHeight="1">
      <c r="B85" s="46"/>
      <c r="C85" s="47" t="s">
        <v>14</v>
      </c>
      <c r="L85" s="195" t="str">
        <f>K6</f>
        <v>Fasáda Těškovice-v1</v>
      </c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R85" s="172"/>
    </row>
    <row r="86" spans="1:91" s="2" customFormat="1" ht="6.9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169"/>
      <c r="BE86" s="26"/>
    </row>
    <row r="87" spans="1:91" s="2" customFormat="1" ht="12" customHeight="1">
      <c r="A87" s="26"/>
      <c r="B87" s="27"/>
      <c r="C87" s="23" t="s">
        <v>18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Těškovice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20</v>
      </c>
      <c r="AJ87" s="26"/>
      <c r="AK87" s="26"/>
      <c r="AL87" s="26"/>
      <c r="AM87" s="197" t="str">
        <f>IF(AN8= "","",AN8)</f>
        <v/>
      </c>
      <c r="AN87" s="197"/>
      <c r="AO87" s="26"/>
      <c r="AP87" s="26"/>
      <c r="AQ87" s="26"/>
      <c r="AR87" s="169"/>
      <c r="BE87" s="26"/>
    </row>
    <row r="88" spans="1:91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169"/>
      <c r="BE88" s="26"/>
    </row>
    <row r="89" spans="1:91" s="2" customFormat="1" ht="15.15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Obec Těškovice, Těškovice 170, 747 64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27</v>
      </c>
      <c r="AJ89" s="26"/>
      <c r="AK89" s="26"/>
      <c r="AL89" s="26"/>
      <c r="AM89" s="198" t="str">
        <f>IF(E17="","",E17)</f>
        <v xml:space="preserve"> </v>
      </c>
      <c r="AN89" s="199"/>
      <c r="AO89" s="199"/>
      <c r="AP89" s="199"/>
      <c r="AQ89" s="26"/>
      <c r="AR89" s="169"/>
      <c r="AS89" s="200" t="s">
        <v>52</v>
      </c>
      <c r="AT89" s="201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15" customHeight="1">
      <c r="A90" s="26"/>
      <c r="B90" s="27"/>
      <c r="C90" s="23" t="s">
        <v>26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/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30</v>
      </c>
      <c r="AJ90" s="26"/>
      <c r="AK90" s="26"/>
      <c r="AL90" s="26"/>
      <c r="AM90" s="198" t="str">
        <f>IF(E20="","",E20)</f>
        <v xml:space="preserve"> </v>
      </c>
      <c r="AN90" s="199"/>
      <c r="AO90" s="199"/>
      <c r="AP90" s="199"/>
      <c r="AQ90" s="26"/>
      <c r="AR90" s="169"/>
      <c r="AS90" s="202"/>
      <c r="AT90" s="203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5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169"/>
      <c r="AS91" s="202"/>
      <c r="AT91" s="203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90" t="s">
        <v>53</v>
      </c>
      <c r="D92" s="191"/>
      <c r="E92" s="191"/>
      <c r="F92" s="191"/>
      <c r="G92" s="191"/>
      <c r="H92" s="54"/>
      <c r="I92" s="192" t="s">
        <v>54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55</v>
      </c>
      <c r="AH92" s="191"/>
      <c r="AI92" s="191"/>
      <c r="AJ92" s="191"/>
      <c r="AK92" s="191"/>
      <c r="AL92" s="191"/>
      <c r="AM92" s="191"/>
      <c r="AN92" s="192" t="s">
        <v>56</v>
      </c>
      <c r="AO92" s="191"/>
      <c r="AP92" s="194"/>
      <c r="AQ92" s="55" t="s">
        <v>57</v>
      </c>
      <c r="AR92" s="169"/>
      <c r="AS92" s="56" t="s">
        <v>58</v>
      </c>
      <c r="AT92" s="57" t="s">
        <v>59</v>
      </c>
      <c r="AU92" s="57" t="s">
        <v>60</v>
      </c>
      <c r="AV92" s="57" t="s">
        <v>61</v>
      </c>
      <c r="AW92" s="57" t="s">
        <v>62</v>
      </c>
      <c r="AX92" s="57" t="s">
        <v>63</v>
      </c>
      <c r="AY92" s="57" t="s">
        <v>64</v>
      </c>
      <c r="AZ92" s="57" t="s">
        <v>65</v>
      </c>
      <c r="BA92" s="57" t="s">
        <v>66</v>
      </c>
      <c r="BB92" s="57" t="s">
        <v>67</v>
      </c>
      <c r="BC92" s="57" t="s">
        <v>68</v>
      </c>
      <c r="BD92" s="58" t="s">
        <v>69</v>
      </c>
      <c r="BE92" s="26"/>
    </row>
    <row r="93" spans="1:91" s="2" customFormat="1" ht="10.9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169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" customHeight="1">
      <c r="B94" s="62"/>
      <c r="C94" s="63" t="s">
        <v>70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87">
        <f>ROUND(AG95,2)</f>
        <v>0</v>
      </c>
      <c r="AH94" s="187"/>
      <c r="AI94" s="187"/>
      <c r="AJ94" s="187"/>
      <c r="AK94" s="187"/>
      <c r="AL94" s="187"/>
      <c r="AM94" s="187"/>
      <c r="AN94" s="188">
        <f>SUM(AG94,AT94)</f>
        <v>0</v>
      </c>
      <c r="AO94" s="188"/>
      <c r="AP94" s="188"/>
      <c r="AQ94" s="66" t="s">
        <v>1</v>
      </c>
      <c r="AR94" s="172"/>
      <c r="AS94" s="67">
        <f>ROUND(AS95,2)</f>
        <v>0</v>
      </c>
      <c r="AT94" s="68">
        <f>ROUND(SUM(AV94:AW94),2)</f>
        <v>0</v>
      </c>
      <c r="AU94" s="69">
        <f>ROUND(AU95,5)</f>
        <v>1141.8123599999999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71</v>
      </c>
      <c r="BT94" s="71" t="s">
        <v>72</v>
      </c>
      <c r="BU94" s="72" t="s">
        <v>73</v>
      </c>
      <c r="BV94" s="71" t="s">
        <v>74</v>
      </c>
      <c r="BW94" s="71" t="s">
        <v>4</v>
      </c>
      <c r="BX94" s="71" t="s">
        <v>75</v>
      </c>
      <c r="CL94" s="71" t="s">
        <v>1</v>
      </c>
    </row>
    <row r="95" spans="1:91" s="7" customFormat="1" ht="16.5" customHeight="1">
      <c r="A95" s="73" t="s">
        <v>76</v>
      </c>
      <c r="B95" s="74"/>
      <c r="C95" s="75"/>
      <c r="D95" s="186" t="s">
        <v>77</v>
      </c>
      <c r="E95" s="186"/>
      <c r="F95" s="186"/>
      <c r="G95" s="186"/>
      <c r="H95" s="186"/>
      <c r="I95" s="76"/>
      <c r="J95" s="186" t="s">
        <v>78</v>
      </c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4">
        <f>'1 - Stavební část'!J32</f>
        <v>0</v>
      </c>
      <c r="AH95" s="185"/>
      <c r="AI95" s="185"/>
      <c r="AJ95" s="185"/>
      <c r="AK95" s="185"/>
      <c r="AL95" s="185"/>
      <c r="AM95" s="185"/>
      <c r="AN95" s="184">
        <f>SUM(AG95,AT95)</f>
        <v>0</v>
      </c>
      <c r="AO95" s="185"/>
      <c r="AP95" s="185"/>
      <c r="AQ95" s="77" t="s">
        <v>79</v>
      </c>
      <c r="AR95" s="169"/>
      <c r="AS95" s="78">
        <v>0</v>
      </c>
      <c r="AT95" s="79">
        <f>ROUND(SUM(AV95:AW95),2)</f>
        <v>0</v>
      </c>
      <c r="AU95" s="80">
        <f>'1 - Stavební část'!P131</f>
        <v>1141.8123582700002</v>
      </c>
      <c r="AV95" s="79">
        <f>'1 - Stavební část'!J35</f>
        <v>0</v>
      </c>
      <c r="AW95" s="79">
        <f>'1 - Stavební část'!J36</f>
        <v>0</v>
      </c>
      <c r="AX95" s="79">
        <f>'1 - Stavební část'!J37</f>
        <v>0</v>
      </c>
      <c r="AY95" s="79">
        <f>'1 - Stavební část'!J38</f>
        <v>0</v>
      </c>
      <c r="AZ95" s="79">
        <f>'1 - Stavební část'!F35</f>
        <v>0</v>
      </c>
      <c r="BA95" s="79">
        <f>'1 - Stavební část'!F36</f>
        <v>0</v>
      </c>
      <c r="BB95" s="79">
        <f>'1 - Stavební část'!F37</f>
        <v>0</v>
      </c>
      <c r="BC95" s="79">
        <f>'1 - Stavební část'!F38</f>
        <v>0</v>
      </c>
      <c r="BD95" s="81">
        <f>'1 - Stavební část'!F39</f>
        <v>0</v>
      </c>
      <c r="BT95" s="82" t="s">
        <v>77</v>
      </c>
      <c r="BV95" s="82" t="s">
        <v>74</v>
      </c>
      <c r="BW95" s="82" t="s">
        <v>80</v>
      </c>
      <c r="BX95" s="82" t="s">
        <v>4</v>
      </c>
      <c r="CL95" s="82" t="s">
        <v>1</v>
      </c>
      <c r="CM95" s="82" t="s">
        <v>81</v>
      </c>
    </row>
    <row r="96" spans="1:91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169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169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1 - Stavební část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81"/>
  <sheetViews>
    <sheetView showGridLines="0" tabSelected="1" zoomScale="130" zoomScaleNormal="130" workbookViewId="0">
      <selection activeCell="H147" sqref="H1:H1048576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5.7109375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3"/>
    </row>
    <row r="2" spans="1:46" s="1" customFormat="1" ht="36.9" customHeight="1">
      <c r="L2" s="189" t="s">
        <v>5</v>
      </c>
      <c r="M2" s="175"/>
      <c r="N2" s="175"/>
      <c r="O2" s="175"/>
      <c r="P2" s="175"/>
      <c r="Q2" s="175"/>
      <c r="R2" s="175"/>
      <c r="S2" s="175"/>
      <c r="T2" s="175"/>
      <c r="U2" s="175"/>
      <c r="V2" s="175"/>
      <c r="AT2" s="14" t="s">
        <v>80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81</v>
      </c>
    </row>
    <row r="4" spans="1:46" s="1" customFormat="1" ht="24.9" customHeight="1">
      <c r="B4" s="17"/>
      <c r="D4" s="18" t="s">
        <v>82</v>
      </c>
      <c r="L4" s="17"/>
      <c r="M4" s="84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14</v>
      </c>
      <c r="L6" s="17"/>
    </row>
    <row r="7" spans="1:46" s="1" customFormat="1" ht="16.5" customHeight="1">
      <c r="B7" s="17"/>
      <c r="E7" s="208" t="str">
        <f>'Rekapitulace stavby'!K6</f>
        <v>Fasáda Těškovice-v1</v>
      </c>
      <c r="F7" s="209"/>
      <c r="G7" s="209"/>
      <c r="H7" s="209"/>
      <c r="L7" s="17"/>
    </row>
    <row r="8" spans="1:46" s="2" customFormat="1" ht="12" customHeight="1">
      <c r="A8" s="26"/>
      <c r="B8" s="27"/>
      <c r="C8" s="26"/>
      <c r="D8" s="23" t="s">
        <v>83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195" t="s">
        <v>84</v>
      </c>
      <c r="F9" s="210"/>
      <c r="G9" s="210"/>
      <c r="H9" s="210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16</v>
      </c>
      <c r="E11" s="26"/>
      <c r="F11" s="21" t="s">
        <v>1</v>
      </c>
      <c r="G11" s="26"/>
      <c r="H11" s="26"/>
      <c r="I11" s="23" t="s">
        <v>17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18</v>
      </c>
      <c r="E12" s="26"/>
      <c r="F12" s="21" t="s">
        <v>19</v>
      </c>
      <c r="G12" s="26"/>
      <c r="H12" s="26"/>
      <c r="I12" s="23" t="s">
        <v>20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21</v>
      </c>
      <c r="E14" s="26"/>
      <c r="F14" s="26"/>
      <c r="G14" s="26"/>
      <c r="H14" s="26"/>
      <c r="I14" s="23" t="s">
        <v>22</v>
      </c>
      <c r="J14" s="21" t="s">
        <v>23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">
        <v>24</v>
      </c>
      <c r="F15" s="26"/>
      <c r="G15" s="26"/>
      <c r="H15" s="26"/>
      <c r="I15" s="23" t="s">
        <v>25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26</v>
      </c>
      <c r="E17" s="26"/>
      <c r="F17" s="26"/>
      <c r="G17" s="26"/>
      <c r="H17" s="26"/>
      <c r="I17" s="23" t="s">
        <v>22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21"/>
      <c r="F18" s="26"/>
      <c r="G18" s="26"/>
      <c r="H18" s="26"/>
      <c r="I18" s="23" t="s">
        <v>25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27</v>
      </c>
      <c r="E20" s="26"/>
      <c r="F20" s="26"/>
      <c r="G20" s="26"/>
      <c r="H20" s="26"/>
      <c r="I20" s="23" t="s">
        <v>22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25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30</v>
      </c>
      <c r="E23" s="26"/>
      <c r="F23" s="26"/>
      <c r="G23" s="26"/>
      <c r="H23" s="26"/>
      <c r="I23" s="23" t="s">
        <v>22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25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31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5"/>
      <c r="B27" s="86"/>
      <c r="C27" s="85"/>
      <c r="D27" s="85"/>
      <c r="E27" s="177" t="s">
        <v>1</v>
      </c>
      <c r="F27" s="177"/>
      <c r="G27" s="177"/>
      <c r="H27" s="177"/>
      <c r="I27" s="85"/>
      <c r="J27" s="85"/>
      <c r="K27" s="85"/>
      <c r="L27" s="87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" customHeight="1">
      <c r="A30" s="26"/>
      <c r="B30" s="27"/>
      <c r="C30" s="26"/>
      <c r="D30" s="21" t="s">
        <v>85</v>
      </c>
      <c r="E30" s="26"/>
      <c r="F30" s="26"/>
      <c r="G30" s="26"/>
      <c r="H30" s="26"/>
      <c r="I30" s="26"/>
      <c r="J30" s="88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" customHeight="1">
      <c r="A31" s="26"/>
      <c r="B31" s="27"/>
      <c r="C31" s="26"/>
      <c r="D31" s="89" t="s">
        <v>86</v>
      </c>
      <c r="E31" s="26"/>
      <c r="F31" s="26"/>
      <c r="G31" s="26"/>
      <c r="H31" s="26"/>
      <c r="I31" s="26"/>
      <c r="J31" s="88">
        <f>J110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90" t="s">
        <v>32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" customHeight="1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6"/>
      <c r="F34" s="30" t="s">
        <v>34</v>
      </c>
      <c r="G34" s="26"/>
      <c r="H34" s="26"/>
      <c r="I34" s="30" t="s">
        <v>33</v>
      </c>
      <c r="J34" s="30" t="s">
        <v>35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customHeight="1">
      <c r="A35" s="26"/>
      <c r="B35" s="27"/>
      <c r="C35" s="26"/>
      <c r="D35" s="91" t="s">
        <v>36</v>
      </c>
      <c r="E35" s="23" t="s">
        <v>37</v>
      </c>
      <c r="F35" s="92">
        <f>ROUND((SUM(BE110:BE111) + SUM(BE131:BE180)),  2)</f>
        <v>0</v>
      </c>
      <c r="G35" s="26"/>
      <c r="H35" s="26"/>
      <c r="I35" s="93">
        <v>0.21</v>
      </c>
      <c r="J35" s="92">
        <f>ROUND(((SUM(BE110:BE111) + SUM(BE131:BE180))*I35),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customHeight="1">
      <c r="A36" s="26"/>
      <c r="B36" s="27"/>
      <c r="C36" s="26"/>
      <c r="D36" s="26"/>
      <c r="E36" s="23" t="s">
        <v>38</v>
      </c>
      <c r="F36" s="92">
        <f>ROUND((SUM(BF110:BF111) + SUM(BF131:BF180)),  2)</f>
        <v>0</v>
      </c>
      <c r="G36" s="26"/>
      <c r="H36" s="26"/>
      <c r="I36" s="93">
        <v>0.15</v>
      </c>
      <c r="J36" s="92">
        <f>ROUND(((SUM(BF110:BF111) + SUM(BF131:BF180))*I36),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39</v>
      </c>
      <c r="F37" s="92">
        <f>ROUND((SUM(BG110:BG111) + SUM(BG131:BG180)),  2)</f>
        <v>0</v>
      </c>
      <c r="G37" s="26"/>
      <c r="H37" s="26"/>
      <c r="I37" s="93">
        <v>0.21</v>
      </c>
      <c r="J37" s="92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" hidden="1" customHeight="1">
      <c r="A38" s="26"/>
      <c r="B38" s="27"/>
      <c r="C38" s="26"/>
      <c r="D38" s="26"/>
      <c r="E38" s="23" t="s">
        <v>40</v>
      </c>
      <c r="F38" s="92">
        <f>ROUND((SUM(BH110:BH111) + SUM(BH131:BH180)),  2)</f>
        <v>0</v>
      </c>
      <c r="G38" s="26"/>
      <c r="H38" s="26"/>
      <c r="I38" s="93">
        <v>0.15</v>
      </c>
      <c r="J38" s="92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" hidden="1" customHeight="1">
      <c r="A39" s="26"/>
      <c r="B39" s="27"/>
      <c r="C39" s="26"/>
      <c r="D39" s="26"/>
      <c r="E39" s="23" t="s">
        <v>41</v>
      </c>
      <c r="F39" s="92">
        <f>ROUND((SUM(BI110:BI111) + SUM(BI131:BI180)),  2)</f>
        <v>0</v>
      </c>
      <c r="G39" s="26"/>
      <c r="H39" s="26"/>
      <c r="I39" s="93">
        <v>0</v>
      </c>
      <c r="J39" s="92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94"/>
      <c r="D41" s="95" t="s">
        <v>42</v>
      </c>
      <c r="E41" s="54"/>
      <c r="F41" s="54"/>
      <c r="G41" s="96" t="s">
        <v>43</v>
      </c>
      <c r="H41" s="97" t="s">
        <v>44</v>
      </c>
      <c r="I41" s="54"/>
      <c r="J41" s="98">
        <f>SUM(J32:J39)</f>
        <v>0</v>
      </c>
      <c r="K41" s="99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45</v>
      </c>
      <c r="E50" s="38"/>
      <c r="F50" s="38"/>
      <c r="G50" s="37" t="s">
        <v>46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47</v>
      </c>
      <c r="E61" s="29"/>
      <c r="F61" s="100" t="s">
        <v>48</v>
      </c>
      <c r="G61" s="39" t="s">
        <v>47</v>
      </c>
      <c r="H61" s="29"/>
      <c r="I61" s="29"/>
      <c r="J61" s="101" t="s">
        <v>48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49</v>
      </c>
      <c r="E65" s="40"/>
      <c r="F65" s="40"/>
      <c r="G65" s="37" t="s">
        <v>50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47</v>
      </c>
      <c r="E76" s="29"/>
      <c r="F76" s="100" t="s">
        <v>48</v>
      </c>
      <c r="G76" s="39" t="s">
        <v>47</v>
      </c>
      <c r="H76" s="29"/>
      <c r="I76" s="29"/>
      <c r="J76" s="101" t="s">
        <v>48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87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14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08" t="str">
        <f>E7</f>
        <v>Fasáda Těškovice-v1</v>
      </c>
      <c r="F85" s="209"/>
      <c r="G85" s="209"/>
      <c r="H85" s="209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83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195" t="str">
        <f>E9</f>
        <v>1 - Stavební část</v>
      </c>
      <c r="F87" s="210"/>
      <c r="G87" s="210"/>
      <c r="H87" s="210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18</v>
      </c>
      <c r="D89" s="26"/>
      <c r="E89" s="26"/>
      <c r="F89" s="21" t="str">
        <f>F12</f>
        <v>Těškovice</v>
      </c>
      <c r="G89" s="26"/>
      <c r="H89" s="26"/>
      <c r="I89" s="23" t="s">
        <v>20</v>
      </c>
      <c r="J89" s="49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21</v>
      </c>
      <c r="D91" s="26"/>
      <c r="E91" s="26"/>
      <c r="F91" s="21" t="str">
        <f>E15</f>
        <v>Obec Těškovice, Těškovice 170, 747 64</v>
      </c>
      <c r="G91" s="26"/>
      <c r="H91" s="26"/>
      <c r="I91" s="23" t="s">
        <v>27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26</v>
      </c>
      <c r="D92" s="26"/>
      <c r="E92" s="26"/>
      <c r="F92" s="21"/>
      <c r="G92" s="26"/>
      <c r="H92" s="26"/>
      <c r="I92" s="23" t="s">
        <v>30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2" t="s">
        <v>88</v>
      </c>
      <c r="D94" s="94"/>
      <c r="E94" s="94"/>
      <c r="F94" s="94"/>
      <c r="G94" s="94"/>
      <c r="H94" s="94"/>
      <c r="I94" s="94"/>
      <c r="J94" s="103" t="s">
        <v>89</v>
      </c>
      <c r="K94" s="94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4" t="s">
        <v>90</v>
      </c>
      <c r="D96" s="26"/>
      <c r="E96" s="26"/>
      <c r="F96" s="26"/>
      <c r="G96" s="26"/>
      <c r="H96" s="26"/>
      <c r="I96" s="26"/>
      <c r="J96" s="65">
        <f>J131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91</v>
      </c>
    </row>
    <row r="97" spans="1:31" s="9" customFormat="1" ht="24.9" customHeight="1">
      <c r="B97" s="105"/>
      <c r="D97" s="106" t="s">
        <v>92</v>
      </c>
      <c r="E97" s="107"/>
      <c r="F97" s="107"/>
      <c r="G97" s="107"/>
      <c r="H97" s="107"/>
      <c r="I97" s="107"/>
      <c r="J97" s="108">
        <f>J132</f>
        <v>0</v>
      </c>
      <c r="L97" s="105"/>
    </row>
    <row r="98" spans="1:31" s="10" customFormat="1" ht="19.95" customHeight="1">
      <c r="B98" s="109"/>
      <c r="D98" s="110" t="s">
        <v>93</v>
      </c>
      <c r="E98" s="111"/>
      <c r="F98" s="111"/>
      <c r="G98" s="111"/>
      <c r="H98" s="111"/>
      <c r="I98" s="111"/>
      <c r="J98" s="112">
        <f>J133</f>
        <v>0</v>
      </c>
      <c r="L98" s="109"/>
    </row>
    <row r="99" spans="1:31" s="10" customFormat="1" ht="19.95" customHeight="1">
      <c r="B99" s="109"/>
      <c r="D99" s="110" t="s">
        <v>94</v>
      </c>
      <c r="E99" s="111"/>
      <c r="F99" s="111"/>
      <c r="G99" s="111"/>
      <c r="H99" s="111"/>
      <c r="I99" s="111"/>
      <c r="J99" s="112">
        <f>J151</f>
        <v>0</v>
      </c>
      <c r="L99" s="109"/>
    </row>
    <row r="100" spans="1:31" s="10" customFormat="1" ht="19.95" customHeight="1">
      <c r="B100" s="109"/>
      <c r="D100" s="110" t="s">
        <v>95</v>
      </c>
      <c r="E100" s="111"/>
      <c r="F100" s="111"/>
      <c r="G100" s="111"/>
      <c r="H100" s="111"/>
      <c r="I100" s="111"/>
      <c r="J100" s="112">
        <f>J159</f>
        <v>0</v>
      </c>
      <c r="L100" s="109"/>
    </row>
    <row r="101" spans="1:31" s="10" customFormat="1" ht="19.95" customHeight="1">
      <c r="B101" s="109"/>
      <c r="D101" s="110" t="s">
        <v>96</v>
      </c>
      <c r="E101" s="111"/>
      <c r="F101" s="111"/>
      <c r="G101" s="111"/>
      <c r="H101" s="111"/>
      <c r="I101" s="111"/>
      <c r="J101" s="112">
        <f>J164</f>
        <v>0</v>
      </c>
      <c r="L101" s="109"/>
    </row>
    <row r="102" spans="1:31" s="9" customFormat="1" ht="24.9" customHeight="1">
      <c r="B102" s="105"/>
      <c r="D102" s="106" t="s">
        <v>97</v>
      </c>
      <c r="E102" s="107"/>
      <c r="F102" s="107"/>
      <c r="G102" s="107"/>
      <c r="H102" s="107"/>
      <c r="I102" s="107"/>
      <c r="J102" s="108">
        <f>J166</f>
        <v>0</v>
      </c>
      <c r="L102" s="105"/>
    </row>
    <row r="103" spans="1:31" s="10" customFormat="1" ht="19.95" customHeight="1">
      <c r="B103" s="109"/>
      <c r="D103" s="110" t="s">
        <v>98</v>
      </c>
      <c r="E103" s="111"/>
      <c r="F103" s="111"/>
      <c r="G103" s="111"/>
      <c r="H103" s="111"/>
      <c r="I103" s="111"/>
      <c r="J103" s="112">
        <f>J167</f>
        <v>0</v>
      </c>
      <c r="L103" s="109"/>
    </row>
    <row r="104" spans="1:31" s="10" customFormat="1" ht="19.95" customHeight="1">
      <c r="B104" s="109"/>
      <c r="D104" s="110" t="s">
        <v>99</v>
      </c>
      <c r="E104" s="111"/>
      <c r="F104" s="111"/>
      <c r="G104" s="111"/>
      <c r="H104" s="111"/>
      <c r="I104" s="111"/>
      <c r="J104" s="112">
        <f>J174</f>
        <v>0</v>
      </c>
      <c r="L104" s="109"/>
    </row>
    <row r="105" spans="1:31" s="9" customFormat="1" ht="24.9" customHeight="1">
      <c r="B105" s="105"/>
      <c r="D105" s="106" t="s">
        <v>100</v>
      </c>
      <c r="E105" s="107"/>
      <c r="F105" s="107"/>
      <c r="G105" s="107"/>
      <c r="H105" s="107"/>
      <c r="I105" s="107"/>
      <c r="J105" s="108">
        <f>J176</f>
        <v>0</v>
      </c>
      <c r="L105" s="105"/>
    </row>
    <row r="106" spans="1:31" s="10" customFormat="1" ht="19.95" customHeight="1">
      <c r="B106" s="109"/>
      <c r="D106" s="110" t="s">
        <v>101</v>
      </c>
      <c r="E106" s="111"/>
      <c r="F106" s="111"/>
      <c r="G106" s="111"/>
      <c r="H106" s="111"/>
      <c r="I106" s="111"/>
      <c r="J106" s="112">
        <f>J177</f>
        <v>0</v>
      </c>
      <c r="L106" s="109"/>
    </row>
    <row r="107" spans="1:31" s="10" customFormat="1" ht="19.95" customHeight="1">
      <c r="B107" s="109"/>
      <c r="D107" s="110" t="s">
        <v>102</v>
      </c>
      <c r="E107" s="111"/>
      <c r="F107" s="111"/>
      <c r="G107" s="111"/>
      <c r="H107" s="111"/>
      <c r="I107" s="111"/>
      <c r="J107" s="112">
        <f>J179</f>
        <v>0</v>
      </c>
      <c r="L107" s="109"/>
    </row>
    <row r="108" spans="1:31" s="2" customFormat="1" ht="21.7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6.9" customHeight="1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29.25" customHeight="1">
      <c r="A110" s="26"/>
      <c r="B110" s="27"/>
      <c r="C110" s="104" t="s">
        <v>103</v>
      </c>
      <c r="D110" s="26"/>
      <c r="E110" s="26"/>
      <c r="F110" s="26"/>
      <c r="G110" s="26"/>
      <c r="H110" s="26"/>
      <c r="I110" s="26"/>
      <c r="J110" s="113">
        <v>0</v>
      </c>
      <c r="K110" s="26"/>
      <c r="L110" s="36"/>
      <c r="N110" s="114" t="s">
        <v>36</v>
      </c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8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29.25" customHeight="1">
      <c r="A112" s="26"/>
      <c r="B112" s="27"/>
      <c r="C112" s="115" t="s">
        <v>104</v>
      </c>
      <c r="D112" s="94"/>
      <c r="E112" s="94"/>
      <c r="F112" s="94"/>
      <c r="G112" s="94"/>
      <c r="H112" s="94"/>
      <c r="I112" s="94"/>
      <c r="J112" s="116">
        <f>ROUND(J96+J110,2)</f>
        <v>0</v>
      </c>
      <c r="K112" s="94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31" s="2" customFormat="1" ht="6.9" customHeight="1">
      <c r="A113" s="26"/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7" spans="1:31" s="2" customFormat="1" ht="6.9" customHeight="1">
      <c r="A117" s="26"/>
      <c r="B117" s="43"/>
      <c r="C117" s="44"/>
      <c r="D117" s="44"/>
      <c r="E117" s="44"/>
      <c r="F117" s="44"/>
      <c r="G117" s="44"/>
      <c r="H117" s="44"/>
      <c r="I117" s="44"/>
      <c r="J117" s="44"/>
      <c r="K117" s="44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31" s="2" customFormat="1" ht="24.9" customHeight="1">
      <c r="A118" s="26"/>
      <c r="B118" s="27"/>
      <c r="C118" s="18" t="s">
        <v>105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6.9" customHeight="1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12" customHeight="1">
      <c r="A120" s="26"/>
      <c r="B120" s="27"/>
      <c r="C120" s="23" t="s">
        <v>14</v>
      </c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6.5" customHeight="1">
      <c r="A121" s="26"/>
      <c r="B121" s="27"/>
      <c r="C121" s="26"/>
      <c r="D121" s="26"/>
      <c r="E121" s="208" t="str">
        <f>E7</f>
        <v>Fasáda Těškovice-v1</v>
      </c>
      <c r="F121" s="209"/>
      <c r="G121" s="209"/>
      <c r="H121" s="209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12" customHeight="1">
      <c r="A122" s="26"/>
      <c r="B122" s="27"/>
      <c r="C122" s="23" t="s">
        <v>83</v>
      </c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2" customFormat="1" ht="16.5" customHeight="1">
      <c r="A123" s="26"/>
      <c r="B123" s="27"/>
      <c r="C123" s="26"/>
      <c r="D123" s="26"/>
      <c r="E123" s="195" t="str">
        <f>E9</f>
        <v>1 - Stavební část</v>
      </c>
      <c r="F123" s="210"/>
      <c r="G123" s="210"/>
      <c r="H123" s="210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6.9" customHeight="1">
      <c r="A124" s="26"/>
      <c r="B124" s="27"/>
      <c r="C124" s="26"/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12" customHeight="1">
      <c r="A125" s="26"/>
      <c r="B125" s="27"/>
      <c r="C125" s="23" t="s">
        <v>18</v>
      </c>
      <c r="D125" s="26"/>
      <c r="E125" s="26"/>
      <c r="F125" s="21" t="str">
        <f>F12</f>
        <v>Těškovice</v>
      </c>
      <c r="G125" s="26"/>
      <c r="H125" s="26"/>
      <c r="I125" s="23" t="s">
        <v>20</v>
      </c>
      <c r="J125" s="49" t="str">
        <f>IF(J12="","",J12)</f>
        <v/>
      </c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6.9" customHeight="1">
      <c r="A126" s="26"/>
      <c r="B126" s="27"/>
      <c r="C126" s="26"/>
      <c r="D126" s="26"/>
      <c r="E126" s="26"/>
      <c r="F126" s="26"/>
      <c r="G126" s="26"/>
      <c r="H126" s="26"/>
      <c r="I126" s="26"/>
      <c r="J126" s="26"/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15.15" customHeight="1">
      <c r="A127" s="26"/>
      <c r="B127" s="27"/>
      <c r="C127" s="23" t="s">
        <v>21</v>
      </c>
      <c r="D127" s="26"/>
      <c r="E127" s="26"/>
      <c r="F127" s="21" t="str">
        <f>E15</f>
        <v>Obec Těškovice, Těškovice 170, 747 64</v>
      </c>
      <c r="G127" s="26"/>
      <c r="H127" s="26"/>
      <c r="I127" s="23" t="s">
        <v>27</v>
      </c>
      <c r="J127" s="24" t="str">
        <f>E21</f>
        <v xml:space="preserve"> </v>
      </c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15.15" customHeight="1">
      <c r="A128" s="26"/>
      <c r="B128" s="27"/>
      <c r="C128" s="23" t="s">
        <v>26</v>
      </c>
      <c r="D128" s="26"/>
      <c r="E128" s="26"/>
      <c r="F128" s="21" t="str">
        <f>IF(E18="","",E18)</f>
        <v/>
      </c>
      <c r="G128" s="26"/>
      <c r="H128" s="26"/>
      <c r="I128" s="23" t="s">
        <v>30</v>
      </c>
      <c r="J128" s="24" t="str">
        <f>E24</f>
        <v xml:space="preserve"> </v>
      </c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10.35" customHeight="1">
      <c r="A129" s="26"/>
      <c r="B129" s="27"/>
      <c r="C129" s="26"/>
      <c r="D129" s="26"/>
      <c r="E129" s="26"/>
      <c r="F129" s="26"/>
      <c r="G129" s="26"/>
      <c r="H129" s="26"/>
      <c r="I129" s="26"/>
      <c r="J129" s="26"/>
      <c r="K129" s="26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11" customFormat="1" ht="29.25" customHeight="1">
      <c r="A130" s="117"/>
      <c r="B130" s="118"/>
      <c r="C130" s="119" t="s">
        <v>106</v>
      </c>
      <c r="D130" s="120" t="s">
        <v>57</v>
      </c>
      <c r="E130" s="120" t="s">
        <v>53</v>
      </c>
      <c r="F130" s="120" t="s">
        <v>54</v>
      </c>
      <c r="G130" s="120" t="s">
        <v>107</v>
      </c>
      <c r="H130" s="120" t="s">
        <v>108</v>
      </c>
      <c r="I130" s="120" t="s">
        <v>109</v>
      </c>
      <c r="J130" s="121" t="s">
        <v>89</v>
      </c>
      <c r="K130" s="122" t="s">
        <v>110</v>
      </c>
      <c r="L130" s="123"/>
      <c r="M130" s="56" t="s">
        <v>1</v>
      </c>
      <c r="N130" s="57" t="s">
        <v>36</v>
      </c>
      <c r="O130" s="57" t="s">
        <v>111</v>
      </c>
      <c r="P130" s="57" t="s">
        <v>112</v>
      </c>
      <c r="Q130" s="57" t="s">
        <v>113</v>
      </c>
      <c r="R130" s="57" t="s">
        <v>114</v>
      </c>
      <c r="S130" s="57" t="s">
        <v>115</v>
      </c>
      <c r="T130" s="58" t="s">
        <v>116</v>
      </c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</row>
    <row r="131" spans="1:65" s="2" customFormat="1" ht="22.95" customHeight="1">
      <c r="A131" s="26"/>
      <c r="B131" s="27"/>
      <c r="C131" s="63" t="s">
        <v>117</v>
      </c>
      <c r="D131" s="26"/>
      <c r="E131" s="26"/>
      <c r="F131" s="26"/>
      <c r="G131" s="26"/>
      <c r="H131" s="26"/>
      <c r="I131" s="26"/>
      <c r="J131" s="124">
        <f>BK131</f>
        <v>0</v>
      </c>
      <c r="K131" s="26"/>
      <c r="L131" s="27"/>
      <c r="M131" s="59"/>
      <c r="N131" s="50"/>
      <c r="O131" s="60"/>
      <c r="P131" s="125">
        <f>P132+P166+P176</f>
        <v>1141.8123582700002</v>
      </c>
      <c r="Q131" s="60"/>
      <c r="R131" s="125">
        <f>R132+R166+R176</f>
        <v>9.4674665504000011</v>
      </c>
      <c r="S131" s="60"/>
      <c r="T131" s="126">
        <f>T132+T166+T176</f>
        <v>0.14807399999999998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T131" s="14" t="s">
        <v>71</v>
      </c>
      <c r="AU131" s="14" t="s">
        <v>91</v>
      </c>
      <c r="BK131" s="127">
        <f>BK132+BK166+BK176</f>
        <v>0</v>
      </c>
    </row>
    <row r="132" spans="1:65" s="12" customFormat="1" ht="25.95" customHeight="1">
      <c r="B132" s="128"/>
      <c r="D132" s="129" t="s">
        <v>71</v>
      </c>
      <c r="E132" s="130" t="s">
        <v>118</v>
      </c>
      <c r="F132" s="130" t="s">
        <v>119</v>
      </c>
      <c r="J132" s="131">
        <f>BK132</f>
        <v>0</v>
      </c>
      <c r="L132" s="128"/>
      <c r="M132" s="132"/>
      <c r="N132" s="133"/>
      <c r="O132" s="133"/>
      <c r="P132" s="134">
        <f>P133+P151+P159+P164</f>
        <v>1100.1681964800002</v>
      </c>
      <c r="Q132" s="133"/>
      <c r="R132" s="134">
        <f>R133+R151+R159+R164</f>
        <v>9.2202565504000003</v>
      </c>
      <c r="S132" s="133"/>
      <c r="T132" s="135">
        <f>T133+T151+T159+T164</f>
        <v>0</v>
      </c>
      <c r="AR132" s="129" t="s">
        <v>77</v>
      </c>
      <c r="AT132" s="136" t="s">
        <v>71</v>
      </c>
      <c r="AU132" s="136" t="s">
        <v>72</v>
      </c>
      <c r="AY132" s="129" t="s">
        <v>120</v>
      </c>
      <c r="BK132" s="137">
        <f>BK133+BK151+BK159+BK164</f>
        <v>0</v>
      </c>
    </row>
    <row r="133" spans="1:65" s="12" customFormat="1" ht="22.95" customHeight="1">
      <c r="B133" s="128"/>
      <c r="D133" s="129" t="s">
        <v>71</v>
      </c>
      <c r="E133" s="138" t="s">
        <v>121</v>
      </c>
      <c r="F133" s="138" t="s">
        <v>122</v>
      </c>
      <c r="J133" s="139">
        <f>BK133</f>
        <v>0</v>
      </c>
      <c r="L133" s="128"/>
      <c r="M133" s="132"/>
      <c r="N133" s="133"/>
      <c r="O133" s="133"/>
      <c r="P133" s="134">
        <f>SUM(P134:P150)</f>
        <v>815.11438461</v>
      </c>
      <c r="Q133" s="133"/>
      <c r="R133" s="134">
        <f>SUM(R134:R150)</f>
        <v>9.2202565504000003</v>
      </c>
      <c r="S133" s="133"/>
      <c r="T133" s="135">
        <f>SUM(T134:T150)</f>
        <v>0</v>
      </c>
      <c r="AR133" s="129" t="s">
        <v>77</v>
      </c>
      <c r="AT133" s="136" t="s">
        <v>71</v>
      </c>
      <c r="AU133" s="136" t="s">
        <v>77</v>
      </c>
      <c r="AY133" s="129" t="s">
        <v>120</v>
      </c>
      <c r="BK133" s="137">
        <f>SUM(BK134:BK150)</f>
        <v>0</v>
      </c>
    </row>
    <row r="134" spans="1:65" s="2" customFormat="1" ht="33" customHeight="1">
      <c r="A134" s="26"/>
      <c r="B134" s="140"/>
      <c r="C134" s="141" t="s">
        <v>77</v>
      </c>
      <c r="D134" s="141" t="s">
        <v>123</v>
      </c>
      <c r="E134" s="142" t="s">
        <v>124</v>
      </c>
      <c r="F134" s="143" t="s">
        <v>125</v>
      </c>
      <c r="G134" s="144" t="s">
        <v>126</v>
      </c>
      <c r="H134" s="145">
        <v>24.388000000000002</v>
      </c>
      <c r="I134" s="146">
        <v>0</v>
      </c>
      <c r="J134" s="146">
        <f t="shared" ref="J134:J150" si="0">ROUND(I134*H134,2)</f>
        <v>0</v>
      </c>
      <c r="K134" s="147"/>
      <c r="L134" s="27"/>
      <c r="M134" s="148" t="s">
        <v>1</v>
      </c>
      <c r="N134" s="149" t="s">
        <v>37</v>
      </c>
      <c r="O134" s="150">
        <v>1.32</v>
      </c>
      <c r="P134" s="150">
        <f t="shared" ref="P134:P150" si="1">O134*H134</f>
        <v>32.192160000000001</v>
      </c>
      <c r="Q134" s="150">
        <v>8.2900000000000005E-3</v>
      </c>
      <c r="R134" s="150">
        <f t="shared" ref="R134:R150" si="2">Q134*H134</f>
        <v>0.20217652000000003</v>
      </c>
      <c r="S134" s="150">
        <v>0</v>
      </c>
      <c r="T134" s="151">
        <f t="shared" ref="T134:T150" si="3"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2" t="s">
        <v>127</v>
      </c>
      <c r="AT134" s="152" t="s">
        <v>123</v>
      </c>
      <c r="AU134" s="152" t="s">
        <v>81</v>
      </c>
      <c r="AY134" s="14" t="s">
        <v>120</v>
      </c>
      <c r="BE134" s="153">
        <f t="shared" ref="BE134:BE150" si="4">IF(N134="základní",J134,0)</f>
        <v>0</v>
      </c>
      <c r="BF134" s="153">
        <f t="shared" ref="BF134:BF150" si="5">IF(N134="snížená",J134,0)</f>
        <v>0</v>
      </c>
      <c r="BG134" s="153">
        <f t="shared" ref="BG134:BG150" si="6">IF(N134="zákl. přenesená",J134,0)</f>
        <v>0</v>
      </c>
      <c r="BH134" s="153">
        <f t="shared" ref="BH134:BH150" si="7">IF(N134="sníž. přenesená",J134,0)</f>
        <v>0</v>
      </c>
      <c r="BI134" s="153">
        <f t="shared" ref="BI134:BI150" si="8">IF(N134="nulová",J134,0)</f>
        <v>0</v>
      </c>
      <c r="BJ134" s="14" t="s">
        <v>77</v>
      </c>
      <c r="BK134" s="153">
        <f t="shared" ref="BK134:BK150" si="9">ROUND(I134*H134,2)</f>
        <v>0</v>
      </c>
      <c r="BL134" s="14" t="s">
        <v>127</v>
      </c>
      <c r="BM134" s="152" t="s">
        <v>128</v>
      </c>
    </row>
    <row r="135" spans="1:65" s="2" customFormat="1" ht="16.5" customHeight="1">
      <c r="A135" s="26"/>
      <c r="B135" s="140"/>
      <c r="C135" s="154" t="s">
        <v>81</v>
      </c>
      <c r="D135" s="154" t="s">
        <v>129</v>
      </c>
      <c r="E135" s="155" t="s">
        <v>130</v>
      </c>
      <c r="F135" s="156" t="s">
        <v>131</v>
      </c>
      <c r="G135" s="157" t="s">
        <v>126</v>
      </c>
      <c r="H135" s="158">
        <v>24.87576</v>
      </c>
      <c r="I135" s="159">
        <v>0</v>
      </c>
      <c r="J135" s="159">
        <f t="shared" si="0"/>
        <v>0</v>
      </c>
      <c r="K135" s="160"/>
      <c r="L135" s="161"/>
      <c r="M135" s="162" t="s">
        <v>1</v>
      </c>
      <c r="N135" s="163" t="s">
        <v>37</v>
      </c>
      <c r="O135" s="150">
        <v>0</v>
      </c>
      <c r="P135" s="150">
        <f t="shared" si="1"/>
        <v>0</v>
      </c>
      <c r="Q135" s="150">
        <v>5.1000000000000004E-4</v>
      </c>
      <c r="R135" s="150">
        <f t="shared" si="2"/>
        <v>1.26866376E-2</v>
      </c>
      <c r="S135" s="150">
        <v>0</v>
      </c>
      <c r="T135" s="151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2" t="s">
        <v>132</v>
      </c>
      <c r="AT135" s="152" t="s">
        <v>129</v>
      </c>
      <c r="AU135" s="152" t="s">
        <v>81</v>
      </c>
      <c r="AY135" s="14" t="s">
        <v>120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4" t="s">
        <v>77</v>
      </c>
      <c r="BK135" s="153">
        <f t="shared" si="9"/>
        <v>0</v>
      </c>
      <c r="BL135" s="14" t="s">
        <v>127</v>
      </c>
      <c r="BM135" s="152" t="s">
        <v>133</v>
      </c>
    </row>
    <row r="136" spans="1:65" s="2" customFormat="1" ht="24.15" customHeight="1">
      <c r="A136" s="26"/>
      <c r="B136" s="140"/>
      <c r="C136" s="141" t="s">
        <v>134</v>
      </c>
      <c r="D136" s="141" t="s">
        <v>123</v>
      </c>
      <c r="E136" s="142" t="s">
        <v>135</v>
      </c>
      <c r="F136" s="143" t="s">
        <v>136</v>
      </c>
      <c r="G136" s="144" t="s">
        <v>126</v>
      </c>
      <c r="H136" s="145">
        <v>425.69839000000002</v>
      </c>
      <c r="I136" s="146">
        <v>0</v>
      </c>
      <c r="J136" s="146">
        <f t="shared" si="0"/>
        <v>0</v>
      </c>
      <c r="K136" s="147"/>
      <c r="L136" s="27"/>
      <c r="M136" s="148" t="s">
        <v>1</v>
      </c>
      <c r="N136" s="149" t="s">
        <v>37</v>
      </c>
      <c r="O136" s="150">
        <v>7.3999999999999996E-2</v>
      </c>
      <c r="P136" s="150">
        <f t="shared" si="1"/>
        <v>31.50168086</v>
      </c>
      <c r="Q136" s="150">
        <v>2.5999999999999998E-4</v>
      </c>
      <c r="R136" s="150">
        <f t="shared" si="2"/>
        <v>0.11068158139999999</v>
      </c>
      <c r="S136" s="150">
        <v>0</v>
      </c>
      <c r="T136" s="151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2" t="s">
        <v>127</v>
      </c>
      <c r="AT136" s="152" t="s">
        <v>123</v>
      </c>
      <c r="AU136" s="152" t="s">
        <v>81</v>
      </c>
      <c r="AY136" s="14" t="s">
        <v>120</v>
      </c>
      <c r="BE136" s="153">
        <f t="shared" si="4"/>
        <v>0</v>
      </c>
      <c r="BF136" s="153">
        <f t="shared" si="5"/>
        <v>0</v>
      </c>
      <c r="BG136" s="153">
        <f t="shared" si="6"/>
        <v>0</v>
      </c>
      <c r="BH136" s="153">
        <f t="shared" si="7"/>
        <v>0</v>
      </c>
      <c r="BI136" s="153">
        <f t="shared" si="8"/>
        <v>0</v>
      </c>
      <c r="BJ136" s="14" t="s">
        <v>77</v>
      </c>
      <c r="BK136" s="153">
        <f t="shared" si="9"/>
        <v>0</v>
      </c>
      <c r="BL136" s="14" t="s">
        <v>127</v>
      </c>
      <c r="BM136" s="152" t="s">
        <v>137</v>
      </c>
    </row>
    <row r="137" spans="1:65" s="2" customFormat="1" ht="24.15" customHeight="1">
      <c r="A137" s="26"/>
      <c r="B137" s="140"/>
      <c r="C137" s="141" t="s">
        <v>127</v>
      </c>
      <c r="D137" s="141" t="s">
        <v>123</v>
      </c>
      <c r="E137" s="142" t="s">
        <v>138</v>
      </c>
      <c r="F137" s="143" t="s">
        <v>139</v>
      </c>
      <c r="G137" s="144" t="s">
        <v>126</v>
      </c>
      <c r="H137" s="145">
        <v>425.69839000000002</v>
      </c>
      <c r="I137" s="146">
        <v>0</v>
      </c>
      <c r="J137" s="146">
        <f t="shared" si="0"/>
        <v>0</v>
      </c>
      <c r="K137" s="147"/>
      <c r="L137" s="27"/>
      <c r="M137" s="148" t="s">
        <v>1</v>
      </c>
      <c r="N137" s="149" t="s">
        <v>37</v>
      </c>
      <c r="O137" s="150">
        <v>0.33</v>
      </c>
      <c r="P137" s="150">
        <f t="shared" si="1"/>
        <v>140.48046870000002</v>
      </c>
      <c r="Q137" s="150">
        <v>4.3800000000000002E-3</v>
      </c>
      <c r="R137" s="150">
        <f t="shared" si="2"/>
        <v>1.8645589482000002</v>
      </c>
      <c r="S137" s="150">
        <v>0</v>
      </c>
      <c r="T137" s="151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2" t="s">
        <v>127</v>
      </c>
      <c r="AT137" s="152" t="s">
        <v>123</v>
      </c>
      <c r="AU137" s="152" t="s">
        <v>81</v>
      </c>
      <c r="AY137" s="14" t="s">
        <v>120</v>
      </c>
      <c r="BE137" s="153">
        <f t="shared" si="4"/>
        <v>0</v>
      </c>
      <c r="BF137" s="153">
        <f t="shared" si="5"/>
        <v>0</v>
      </c>
      <c r="BG137" s="153">
        <f t="shared" si="6"/>
        <v>0</v>
      </c>
      <c r="BH137" s="153">
        <f t="shared" si="7"/>
        <v>0</v>
      </c>
      <c r="BI137" s="153">
        <f t="shared" si="8"/>
        <v>0</v>
      </c>
      <c r="BJ137" s="14" t="s">
        <v>77</v>
      </c>
      <c r="BK137" s="153">
        <f t="shared" si="9"/>
        <v>0</v>
      </c>
      <c r="BL137" s="14" t="s">
        <v>127</v>
      </c>
      <c r="BM137" s="152" t="s">
        <v>140</v>
      </c>
    </row>
    <row r="138" spans="1:65" s="2" customFormat="1" ht="24.15" customHeight="1">
      <c r="A138" s="26"/>
      <c r="B138" s="140"/>
      <c r="C138" s="141" t="s">
        <v>141</v>
      </c>
      <c r="D138" s="141" t="s">
        <v>123</v>
      </c>
      <c r="E138" s="142" t="s">
        <v>142</v>
      </c>
      <c r="F138" s="143" t="s">
        <v>143</v>
      </c>
      <c r="G138" s="144" t="s">
        <v>144</v>
      </c>
      <c r="H138" s="145">
        <v>159.62700000000001</v>
      </c>
      <c r="I138" s="146">
        <v>0</v>
      </c>
      <c r="J138" s="146">
        <f t="shared" si="0"/>
        <v>0</v>
      </c>
      <c r="K138" s="147"/>
      <c r="L138" s="27"/>
      <c r="M138" s="148" t="s">
        <v>1</v>
      </c>
      <c r="N138" s="149" t="s">
        <v>37</v>
      </c>
      <c r="O138" s="150">
        <v>9.6000000000000002E-2</v>
      </c>
      <c r="P138" s="150">
        <f t="shared" si="1"/>
        <v>15.324192000000002</v>
      </c>
      <c r="Q138" s="150">
        <v>0</v>
      </c>
      <c r="R138" s="150">
        <f t="shared" si="2"/>
        <v>0</v>
      </c>
      <c r="S138" s="150">
        <v>0</v>
      </c>
      <c r="T138" s="151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2" t="s">
        <v>127</v>
      </c>
      <c r="AT138" s="152" t="s">
        <v>123</v>
      </c>
      <c r="AU138" s="152" t="s">
        <v>81</v>
      </c>
      <c r="AY138" s="14" t="s">
        <v>120</v>
      </c>
      <c r="BE138" s="153">
        <f t="shared" si="4"/>
        <v>0</v>
      </c>
      <c r="BF138" s="153">
        <f t="shared" si="5"/>
        <v>0</v>
      </c>
      <c r="BG138" s="153">
        <f t="shared" si="6"/>
        <v>0</v>
      </c>
      <c r="BH138" s="153">
        <f t="shared" si="7"/>
        <v>0</v>
      </c>
      <c r="BI138" s="153">
        <f t="shared" si="8"/>
        <v>0</v>
      </c>
      <c r="BJ138" s="14" t="s">
        <v>77</v>
      </c>
      <c r="BK138" s="153">
        <f t="shared" si="9"/>
        <v>0</v>
      </c>
      <c r="BL138" s="14" t="s">
        <v>127</v>
      </c>
      <c r="BM138" s="152" t="s">
        <v>145</v>
      </c>
    </row>
    <row r="139" spans="1:65" s="2" customFormat="1" ht="24.15" customHeight="1">
      <c r="A139" s="26"/>
      <c r="B139" s="140"/>
      <c r="C139" s="154" t="s">
        <v>121</v>
      </c>
      <c r="D139" s="154" t="s">
        <v>129</v>
      </c>
      <c r="E139" s="155" t="s">
        <v>146</v>
      </c>
      <c r="F139" s="156" t="s">
        <v>147</v>
      </c>
      <c r="G139" s="157" t="s">
        <v>144</v>
      </c>
      <c r="H139" s="158">
        <v>8.2530000000000001</v>
      </c>
      <c r="I139" s="159">
        <v>0</v>
      </c>
      <c r="J139" s="159">
        <f t="shared" si="0"/>
        <v>0</v>
      </c>
      <c r="K139" s="160"/>
      <c r="L139" s="161"/>
      <c r="M139" s="162" t="s">
        <v>1</v>
      </c>
      <c r="N139" s="163" t="s">
        <v>37</v>
      </c>
      <c r="O139" s="150">
        <v>0</v>
      </c>
      <c r="P139" s="150">
        <f t="shared" si="1"/>
        <v>0</v>
      </c>
      <c r="Q139" s="150">
        <v>2.9999999999999997E-4</v>
      </c>
      <c r="R139" s="150">
        <f t="shared" si="2"/>
        <v>2.4758999999999996E-3</v>
      </c>
      <c r="S139" s="150">
        <v>0</v>
      </c>
      <c r="T139" s="151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2" t="s">
        <v>132</v>
      </c>
      <c r="AT139" s="152" t="s">
        <v>129</v>
      </c>
      <c r="AU139" s="152" t="s">
        <v>81</v>
      </c>
      <c r="AY139" s="14" t="s">
        <v>120</v>
      </c>
      <c r="BE139" s="153">
        <f t="shared" si="4"/>
        <v>0</v>
      </c>
      <c r="BF139" s="153">
        <f t="shared" si="5"/>
        <v>0</v>
      </c>
      <c r="BG139" s="153">
        <f t="shared" si="6"/>
        <v>0</v>
      </c>
      <c r="BH139" s="153">
        <f t="shared" si="7"/>
        <v>0</v>
      </c>
      <c r="BI139" s="153">
        <f t="shared" si="8"/>
        <v>0</v>
      </c>
      <c r="BJ139" s="14" t="s">
        <v>77</v>
      </c>
      <c r="BK139" s="153">
        <f t="shared" si="9"/>
        <v>0</v>
      </c>
      <c r="BL139" s="14" t="s">
        <v>127</v>
      </c>
      <c r="BM139" s="152" t="s">
        <v>148</v>
      </c>
    </row>
    <row r="140" spans="1:65" s="2" customFormat="1" ht="24.15" customHeight="1">
      <c r="A140" s="26"/>
      <c r="B140" s="140"/>
      <c r="C140" s="154" t="s">
        <v>149</v>
      </c>
      <c r="D140" s="154" t="s">
        <v>129</v>
      </c>
      <c r="E140" s="155" t="s">
        <v>150</v>
      </c>
      <c r="F140" s="156" t="s">
        <v>151</v>
      </c>
      <c r="G140" s="157" t="s">
        <v>144</v>
      </c>
      <c r="H140" s="158">
        <v>159.35534999999999</v>
      </c>
      <c r="I140" s="159">
        <v>0</v>
      </c>
      <c r="J140" s="159">
        <f t="shared" si="0"/>
        <v>0</v>
      </c>
      <c r="K140" s="160"/>
      <c r="L140" s="161"/>
      <c r="M140" s="162" t="s">
        <v>1</v>
      </c>
      <c r="N140" s="163" t="s">
        <v>37</v>
      </c>
      <c r="O140" s="150">
        <v>0</v>
      </c>
      <c r="P140" s="150">
        <f t="shared" si="1"/>
        <v>0</v>
      </c>
      <c r="Q140" s="150">
        <v>4.0000000000000003E-5</v>
      </c>
      <c r="R140" s="150">
        <f t="shared" si="2"/>
        <v>6.3742139999999996E-3</v>
      </c>
      <c r="S140" s="150">
        <v>0</v>
      </c>
      <c r="T140" s="151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2" t="s">
        <v>132</v>
      </c>
      <c r="AT140" s="152" t="s">
        <v>129</v>
      </c>
      <c r="AU140" s="152" t="s">
        <v>81</v>
      </c>
      <c r="AY140" s="14" t="s">
        <v>120</v>
      </c>
      <c r="BE140" s="153">
        <f t="shared" si="4"/>
        <v>0</v>
      </c>
      <c r="BF140" s="153">
        <f t="shared" si="5"/>
        <v>0</v>
      </c>
      <c r="BG140" s="153">
        <f t="shared" si="6"/>
        <v>0</v>
      </c>
      <c r="BH140" s="153">
        <f t="shared" si="7"/>
        <v>0</v>
      </c>
      <c r="BI140" s="153">
        <f t="shared" si="8"/>
        <v>0</v>
      </c>
      <c r="BJ140" s="14" t="s">
        <v>77</v>
      </c>
      <c r="BK140" s="153">
        <f t="shared" si="9"/>
        <v>0</v>
      </c>
      <c r="BL140" s="14" t="s">
        <v>127</v>
      </c>
      <c r="BM140" s="152" t="s">
        <v>152</v>
      </c>
    </row>
    <row r="141" spans="1:65" s="2" customFormat="1" ht="37.950000000000003" customHeight="1">
      <c r="A141" s="26"/>
      <c r="B141" s="140"/>
      <c r="C141" s="141" t="s">
        <v>132</v>
      </c>
      <c r="D141" s="141" t="s">
        <v>123</v>
      </c>
      <c r="E141" s="142" t="s">
        <v>153</v>
      </c>
      <c r="F141" s="143" t="s">
        <v>154</v>
      </c>
      <c r="G141" s="144" t="s">
        <v>126</v>
      </c>
      <c r="H141" s="145">
        <v>40.950000000000003</v>
      </c>
      <c r="I141" s="146">
        <v>0</v>
      </c>
      <c r="J141" s="146">
        <f t="shared" si="0"/>
        <v>0</v>
      </c>
      <c r="K141" s="147"/>
      <c r="L141" s="27"/>
      <c r="M141" s="148" t="s">
        <v>1</v>
      </c>
      <c r="N141" s="149" t="s">
        <v>37</v>
      </c>
      <c r="O141" s="150">
        <v>1.04</v>
      </c>
      <c r="P141" s="150">
        <f t="shared" si="1"/>
        <v>42.588000000000001</v>
      </c>
      <c r="Q141" s="150">
        <v>8.5199999999999998E-3</v>
      </c>
      <c r="R141" s="150">
        <f t="shared" si="2"/>
        <v>0.34889400000000004</v>
      </c>
      <c r="S141" s="150">
        <v>0</v>
      </c>
      <c r="T141" s="151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2" t="s">
        <v>127</v>
      </c>
      <c r="AT141" s="152" t="s">
        <v>123</v>
      </c>
      <c r="AU141" s="152" t="s">
        <v>81</v>
      </c>
      <c r="AY141" s="14" t="s">
        <v>120</v>
      </c>
      <c r="BE141" s="153">
        <f t="shared" si="4"/>
        <v>0</v>
      </c>
      <c r="BF141" s="153">
        <f t="shared" si="5"/>
        <v>0</v>
      </c>
      <c r="BG141" s="153">
        <f t="shared" si="6"/>
        <v>0</v>
      </c>
      <c r="BH141" s="153">
        <f t="shared" si="7"/>
        <v>0</v>
      </c>
      <c r="BI141" s="153">
        <f t="shared" si="8"/>
        <v>0</v>
      </c>
      <c r="BJ141" s="14" t="s">
        <v>77</v>
      </c>
      <c r="BK141" s="153">
        <f t="shared" si="9"/>
        <v>0</v>
      </c>
      <c r="BL141" s="14" t="s">
        <v>127</v>
      </c>
      <c r="BM141" s="152" t="s">
        <v>155</v>
      </c>
    </row>
    <row r="142" spans="1:65" s="2" customFormat="1" ht="24.15" customHeight="1">
      <c r="A142" s="26"/>
      <c r="B142" s="140"/>
      <c r="C142" s="154" t="s">
        <v>156</v>
      </c>
      <c r="D142" s="154" t="s">
        <v>129</v>
      </c>
      <c r="E142" s="155" t="s">
        <v>157</v>
      </c>
      <c r="F142" s="156" t="s">
        <v>158</v>
      </c>
      <c r="G142" s="157" t="s">
        <v>126</v>
      </c>
      <c r="H142" s="158">
        <v>41.768999999999998</v>
      </c>
      <c r="I142" s="159">
        <v>0</v>
      </c>
      <c r="J142" s="159">
        <f t="shared" si="0"/>
        <v>0</v>
      </c>
      <c r="K142" s="160"/>
      <c r="L142" s="161"/>
      <c r="M142" s="162" t="s">
        <v>1</v>
      </c>
      <c r="N142" s="163" t="s">
        <v>37</v>
      </c>
      <c r="O142" s="150">
        <v>0</v>
      </c>
      <c r="P142" s="150">
        <f t="shared" si="1"/>
        <v>0</v>
      </c>
      <c r="Q142" s="150">
        <v>3.0000000000000001E-3</v>
      </c>
      <c r="R142" s="150">
        <f t="shared" si="2"/>
        <v>0.125307</v>
      </c>
      <c r="S142" s="150">
        <v>0</v>
      </c>
      <c r="T142" s="151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2" t="s">
        <v>132</v>
      </c>
      <c r="AT142" s="152" t="s">
        <v>129</v>
      </c>
      <c r="AU142" s="152" t="s">
        <v>81</v>
      </c>
      <c r="AY142" s="14" t="s">
        <v>120</v>
      </c>
      <c r="BE142" s="153">
        <f t="shared" si="4"/>
        <v>0</v>
      </c>
      <c r="BF142" s="153">
        <f t="shared" si="5"/>
        <v>0</v>
      </c>
      <c r="BG142" s="153">
        <f t="shared" si="6"/>
        <v>0</v>
      </c>
      <c r="BH142" s="153">
        <f t="shared" si="7"/>
        <v>0</v>
      </c>
      <c r="BI142" s="153">
        <f t="shared" si="8"/>
        <v>0</v>
      </c>
      <c r="BJ142" s="14" t="s">
        <v>77</v>
      </c>
      <c r="BK142" s="153">
        <f t="shared" si="9"/>
        <v>0</v>
      </c>
      <c r="BL142" s="14" t="s">
        <v>127</v>
      </c>
      <c r="BM142" s="152" t="s">
        <v>159</v>
      </c>
    </row>
    <row r="143" spans="1:65" s="2" customFormat="1" ht="44.25" customHeight="1">
      <c r="A143" s="26"/>
      <c r="B143" s="140"/>
      <c r="C143" s="141" t="s">
        <v>160</v>
      </c>
      <c r="D143" s="141" t="s">
        <v>123</v>
      </c>
      <c r="E143" s="142" t="s">
        <v>161</v>
      </c>
      <c r="F143" s="143" t="s">
        <v>162</v>
      </c>
      <c r="G143" s="144" t="s">
        <v>126</v>
      </c>
      <c r="H143" s="145">
        <v>384.74799999999999</v>
      </c>
      <c r="I143" s="146">
        <v>0</v>
      </c>
      <c r="J143" s="146">
        <f t="shared" si="0"/>
        <v>0</v>
      </c>
      <c r="K143" s="147"/>
      <c r="L143" s="27"/>
      <c r="M143" s="148" t="s">
        <v>1</v>
      </c>
      <c r="N143" s="149" t="s">
        <v>37</v>
      </c>
      <c r="O143" s="150">
        <v>1.06</v>
      </c>
      <c r="P143" s="150">
        <f t="shared" si="1"/>
        <v>407.83287999999999</v>
      </c>
      <c r="Q143" s="150">
        <v>8.6E-3</v>
      </c>
      <c r="R143" s="150">
        <f t="shared" si="2"/>
        <v>3.3088327999999998</v>
      </c>
      <c r="S143" s="150">
        <v>0</v>
      </c>
      <c r="T143" s="151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2" t="s">
        <v>127</v>
      </c>
      <c r="AT143" s="152" t="s">
        <v>123</v>
      </c>
      <c r="AU143" s="152" t="s">
        <v>81</v>
      </c>
      <c r="AY143" s="14" t="s">
        <v>120</v>
      </c>
      <c r="BE143" s="153">
        <f t="shared" si="4"/>
        <v>0</v>
      </c>
      <c r="BF143" s="153">
        <f t="shared" si="5"/>
        <v>0</v>
      </c>
      <c r="BG143" s="153">
        <f t="shared" si="6"/>
        <v>0</v>
      </c>
      <c r="BH143" s="153">
        <f t="shared" si="7"/>
        <v>0</v>
      </c>
      <c r="BI143" s="153">
        <f t="shared" si="8"/>
        <v>0</v>
      </c>
      <c r="BJ143" s="14" t="s">
        <v>77</v>
      </c>
      <c r="BK143" s="153">
        <f t="shared" si="9"/>
        <v>0</v>
      </c>
      <c r="BL143" s="14" t="s">
        <v>127</v>
      </c>
      <c r="BM143" s="152" t="s">
        <v>163</v>
      </c>
    </row>
    <row r="144" spans="1:65" s="2" customFormat="1" ht="16.5" customHeight="1">
      <c r="A144" s="26"/>
      <c r="B144" s="140"/>
      <c r="C144" s="154" t="s">
        <v>164</v>
      </c>
      <c r="D144" s="154" t="s">
        <v>129</v>
      </c>
      <c r="E144" s="155" t="s">
        <v>165</v>
      </c>
      <c r="F144" s="156" t="s">
        <v>166</v>
      </c>
      <c r="G144" s="157" t="s">
        <v>126</v>
      </c>
      <c r="H144" s="158">
        <v>403.98540000000003</v>
      </c>
      <c r="I144" s="159">
        <v>0</v>
      </c>
      <c r="J144" s="159">
        <f t="shared" si="0"/>
        <v>0</v>
      </c>
      <c r="K144" s="160"/>
      <c r="L144" s="161"/>
      <c r="M144" s="162" t="s">
        <v>1</v>
      </c>
      <c r="N144" s="163" t="s">
        <v>37</v>
      </c>
      <c r="O144" s="150">
        <v>0</v>
      </c>
      <c r="P144" s="150">
        <f t="shared" si="1"/>
        <v>0</v>
      </c>
      <c r="Q144" s="150">
        <v>2.3800000000000002E-3</v>
      </c>
      <c r="R144" s="150">
        <f t="shared" si="2"/>
        <v>0.96148525200000012</v>
      </c>
      <c r="S144" s="150">
        <v>0</v>
      </c>
      <c r="T144" s="151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2" t="s">
        <v>132</v>
      </c>
      <c r="AT144" s="152" t="s">
        <v>129</v>
      </c>
      <c r="AU144" s="152" t="s">
        <v>81</v>
      </c>
      <c r="AY144" s="14" t="s">
        <v>120</v>
      </c>
      <c r="BE144" s="153">
        <f t="shared" si="4"/>
        <v>0</v>
      </c>
      <c r="BF144" s="153">
        <f t="shared" si="5"/>
        <v>0</v>
      </c>
      <c r="BG144" s="153">
        <f t="shared" si="6"/>
        <v>0</v>
      </c>
      <c r="BH144" s="153">
        <f t="shared" si="7"/>
        <v>0</v>
      </c>
      <c r="BI144" s="153">
        <f t="shared" si="8"/>
        <v>0</v>
      </c>
      <c r="BJ144" s="14" t="s">
        <v>77</v>
      </c>
      <c r="BK144" s="153">
        <f t="shared" si="9"/>
        <v>0</v>
      </c>
      <c r="BL144" s="14" t="s">
        <v>127</v>
      </c>
      <c r="BM144" s="152" t="s">
        <v>167</v>
      </c>
    </row>
    <row r="145" spans="1:65" s="2" customFormat="1" ht="24.15" customHeight="1">
      <c r="A145" s="26"/>
      <c r="B145" s="140"/>
      <c r="C145" s="141" t="s">
        <v>168</v>
      </c>
      <c r="D145" s="141" t="s">
        <v>123</v>
      </c>
      <c r="E145" s="142" t="s">
        <v>169</v>
      </c>
      <c r="F145" s="143" t="s">
        <v>170</v>
      </c>
      <c r="G145" s="144" t="s">
        <v>126</v>
      </c>
      <c r="H145" s="145">
        <v>20</v>
      </c>
      <c r="I145" s="146">
        <v>0</v>
      </c>
      <c r="J145" s="146">
        <f t="shared" si="0"/>
        <v>0</v>
      </c>
      <c r="K145" s="147"/>
      <c r="L145" s="27"/>
      <c r="M145" s="148" t="s">
        <v>1</v>
      </c>
      <c r="N145" s="149" t="s">
        <v>37</v>
      </c>
      <c r="O145" s="150">
        <v>0.32</v>
      </c>
      <c r="P145" s="150">
        <f t="shared" si="1"/>
        <v>6.4</v>
      </c>
      <c r="Q145" s="150">
        <v>2.035E-2</v>
      </c>
      <c r="R145" s="150">
        <f t="shared" si="2"/>
        <v>0.40700000000000003</v>
      </c>
      <c r="S145" s="150">
        <v>0</v>
      </c>
      <c r="T145" s="151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2" t="s">
        <v>127</v>
      </c>
      <c r="AT145" s="152" t="s">
        <v>123</v>
      </c>
      <c r="AU145" s="152" t="s">
        <v>81</v>
      </c>
      <c r="AY145" s="14" t="s">
        <v>120</v>
      </c>
      <c r="BE145" s="153">
        <f t="shared" si="4"/>
        <v>0</v>
      </c>
      <c r="BF145" s="153">
        <f t="shared" si="5"/>
        <v>0</v>
      </c>
      <c r="BG145" s="153">
        <f t="shared" si="6"/>
        <v>0</v>
      </c>
      <c r="BH145" s="153">
        <f t="shared" si="7"/>
        <v>0</v>
      </c>
      <c r="BI145" s="153">
        <f t="shared" si="8"/>
        <v>0</v>
      </c>
      <c r="BJ145" s="14" t="s">
        <v>77</v>
      </c>
      <c r="BK145" s="153">
        <f t="shared" si="9"/>
        <v>0</v>
      </c>
      <c r="BL145" s="14" t="s">
        <v>127</v>
      </c>
      <c r="BM145" s="152" t="s">
        <v>171</v>
      </c>
    </row>
    <row r="146" spans="1:65" s="2" customFormat="1" ht="24.15" customHeight="1">
      <c r="A146" s="26"/>
      <c r="B146" s="140"/>
      <c r="C146" s="141" t="s">
        <v>172</v>
      </c>
      <c r="D146" s="141" t="s">
        <v>123</v>
      </c>
      <c r="E146" s="142" t="s">
        <v>173</v>
      </c>
      <c r="F146" s="143" t="s">
        <v>174</v>
      </c>
      <c r="G146" s="144" t="s">
        <v>126</v>
      </c>
      <c r="H146" s="145">
        <v>40.950000000000003</v>
      </c>
      <c r="I146" s="146">
        <v>0</v>
      </c>
      <c r="J146" s="146">
        <f t="shared" si="0"/>
        <v>0</v>
      </c>
      <c r="K146" s="147"/>
      <c r="L146" s="27"/>
      <c r="M146" s="148" t="s">
        <v>1</v>
      </c>
      <c r="N146" s="149" t="s">
        <v>37</v>
      </c>
      <c r="O146" s="150">
        <v>0.29399999999999998</v>
      </c>
      <c r="P146" s="150">
        <f t="shared" si="1"/>
        <v>12.039300000000001</v>
      </c>
      <c r="Q146" s="150">
        <v>6.28E-3</v>
      </c>
      <c r="R146" s="150">
        <f t="shared" si="2"/>
        <v>0.25716600000000001</v>
      </c>
      <c r="S146" s="150">
        <v>0</v>
      </c>
      <c r="T146" s="151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2" t="s">
        <v>127</v>
      </c>
      <c r="AT146" s="152" t="s">
        <v>123</v>
      </c>
      <c r="AU146" s="152" t="s">
        <v>81</v>
      </c>
      <c r="AY146" s="14" t="s">
        <v>120</v>
      </c>
      <c r="BE146" s="153">
        <f t="shared" si="4"/>
        <v>0</v>
      </c>
      <c r="BF146" s="153">
        <f t="shared" si="5"/>
        <v>0</v>
      </c>
      <c r="BG146" s="153">
        <f t="shared" si="6"/>
        <v>0</v>
      </c>
      <c r="BH146" s="153">
        <f t="shared" si="7"/>
        <v>0</v>
      </c>
      <c r="BI146" s="153">
        <f t="shared" si="8"/>
        <v>0</v>
      </c>
      <c r="BJ146" s="14" t="s">
        <v>77</v>
      </c>
      <c r="BK146" s="153">
        <f t="shared" si="9"/>
        <v>0</v>
      </c>
      <c r="BL146" s="14" t="s">
        <v>127</v>
      </c>
      <c r="BM146" s="152" t="s">
        <v>175</v>
      </c>
    </row>
    <row r="147" spans="1:65" s="2" customFormat="1" ht="24.15" customHeight="1">
      <c r="A147" s="26"/>
      <c r="B147" s="140"/>
      <c r="C147" s="141" t="s">
        <v>176</v>
      </c>
      <c r="D147" s="141" t="s">
        <v>123</v>
      </c>
      <c r="E147" s="142" t="s">
        <v>177</v>
      </c>
      <c r="F147" s="143" t="s">
        <v>178</v>
      </c>
      <c r="G147" s="144" t="s">
        <v>126</v>
      </c>
      <c r="H147" s="145">
        <v>463.39589000000001</v>
      </c>
      <c r="I147" s="146">
        <v>0</v>
      </c>
      <c r="J147" s="146">
        <f t="shared" si="0"/>
        <v>0</v>
      </c>
      <c r="K147" s="147"/>
      <c r="L147" s="27"/>
      <c r="M147" s="148" t="s">
        <v>1</v>
      </c>
      <c r="N147" s="149" t="s">
        <v>37</v>
      </c>
      <c r="O147" s="150">
        <v>0.245</v>
      </c>
      <c r="P147" s="150">
        <f t="shared" si="1"/>
        <v>113.53199305</v>
      </c>
      <c r="Q147" s="150">
        <v>3.48E-3</v>
      </c>
      <c r="R147" s="150">
        <f t="shared" si="2"/>
        <v>1.6126176972000001</v>
      </c>
      <c r="S147" s="150">
        <v>0</v>
      </c>
      <c r="T147" s="151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2" t="s">
        <v>127</v>
      </c>
      <c r="AT147" s="152" t="s">
        <v>123</v>
      </c>
      <c r="AU147" s="152" t="s">
        <v>81</v>
      </c>
      <c r="AY147" s="14" t="s">
        <v>120</v>
      </c>
      <c r="BE147" s="153">
        <f t="shared" si="4"/>
        <v>0</v>
      </c>
      <c r="BF147" s="153">
        <f t="shared" si="5"/>
        <v>0</v>
      </c>
      <c r="BG147" s="153">
        <f t="shared" si="6"/>
        <v>0</v>
      </c>
      <c r="BH147" s="153">
        <f t="shared" si="7"/>
        <v>0</v>
      </c>
      <c r="BI147" s="153">
        <f t="shared" si="8"/>
        <v>0</v>
      </c>
      <c r="BJ147" s="14" t="s">
        <v>77</v>
      </c>
      <c r="BK147" s="153">
        <f t="shared" si="9"/>
        <v>0</v>
      </c>
      <c r="BL147" s="14" t="s">
        <v>127</v>
      </c>
      <c r="BM147" s="152" t="s">
        <v>179</v>
      </c>
    </row>
    <row r="148" spans="1:65" s="2" customFormat="1" ht="16.5" customHeight="1">
      <c r="A148" s="26"/>
      <c r="B148" s="140"/>
      <c r="C148" s="141" t="s">
        <v>8</v>
      </c>
      <c r="D148" s="141" t="s">
        <v>123</v>
      </c>
      <c r="E148" s="142" t="s">
        <v>180</v>
      </c>
      <c r="F148" s="143" t="s">
        <v>181</v>
      </c>
      <c r="G148" s="144" t="s">
        <v>126</v>
      </c>
      <c r="H148" s="145">
        <v>63.38</v>
      </c>
      <c r="I148" s="146">
        <v>0</v>
      </c>
      <c r="J148" s="146">
        <f t="shared" si="0"/>
        <v>0</v>
      </c>
      <c r="K148" s="147"/>
      <c r="L148" s="27"/>
      <c r="M148" s="148" t="s">
        <v>1</v>
      </c>
      <c r="N148" s="149" t="s">
        <v>37</v>
      </c>
      <c r="O148" s="150">
        <v>0.02</v>
      </c>
      <c r="P148" s="150">
        <f t="shared" si="1"/>
        <v>1.2676000000000001</v>
      </c>
      <c r="Q148" s="150">
        <v>0</v>
      </c>
      <c r="R148" s="150">
        <f t="shared" si="2"/>
        <v>0</v>
      </c>
      <c r="S148" s="150">
        <v>0</v>
      </c>
      <c r="T148" s="151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2" t="s">
        <v>127</v>
      </c>
      <c r="AT148" s="152" t="s">
        <v>123</v>
      </c>
      <c r="AU148" s="152" t="s">
        <v>81</v>
      </c>
      <c r="AY148" s="14" t="s">
        <v>120</v>
      </c>
      <c r="BE148" s="153">
        <f t="shared" si="4"/>
        <v>0</v>
      </c>
      <c r="BF148" s="153">
        <f t="shared" si="5"/>
        <v>0</v>
      </c>
      <c r="BG148" s="153">
        <f t="shared" si="6"/>
        <v>0</v>
      </c>
      <c r="BH148" s="153">
        <f t="shared" si="7"/>
        <v>0</v>
      </c>
      <c r="BI148" s="153">
        <f t="shared" si="8"/>
        <v>0</v>
      </c>
      <c r="BJ148" s="14" t="s">
        <v>77</v>
      </c>
      <c r="BK148" s="153">
        <f t="shared" si="9"/>
        <v>0</v>
      </c>
      <c r="BL148" s="14" t="s">
        <v>127</v>
      </c>
      <c r="BM148" s="152" t="s">
        <v>182</v>
      </c>
    </row>
    <row r="149" spans="1:65" s="2" customFormat="1" ht="24.15" customHeight="1">
      <c r="A149" s="26"/>
      <c r="B149" s="140"/>
      <c r="C149" s="141" t="s">
        <v>183</v>
      </c>
      <c r="D149" s="141" t="s">
        <v>123</v>
      </c>
      <c r="E149" s="142" t="s">
        <v>184</v>
      </c>
      <c r="F149" s="143" t="s">
        <v>185</v>
      </c>
      <c r="G149" s="144" t="s">
        <v>126</v>
      </c>
      <c r="H149" s="145">
        <v>74.355999999999995</v>
      </c>
      <c r="I149" s="146">
        <v>0</v>
      </c>
      <c r="J149" s="146">
        <f t="shared" si="0"/>
        <v>0</v>
      </c>
      <c r="K149" s="147"/>
      <c r="L149" s="27"/>
      <c r="M149" s="148" t="s">
        <v>1</v>
      </c>
      <c r="N149" s="149" t="s">
        <v>37</v>
      </c>
      <c r="O149" s="150">
        <v>0.06</v>
      </c>
      <c r="P149" s="150">
        <f t="shared" si="1"/>
        <v>4.4613599999999991</v>
      </c>
      <c r="Q149" s="150">
        <v>0</v>
      </c>
      <c r="R149" s="150">
        <f t="shared" si="2"/>
        <v>0</v>
      </c>
      <c r="S149" s="150">
        <v>0</v>
      </c>
      <c r="T149" s="151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2" t="s">
        <v>127</v>
      </c>
      <c r="AT149" s="152" t="s">
        <v>123</v>
      </c>
      <c r="AU149" s="152" t="s">
        <v>81</v>
      </c>
      <c r="AY149" s="14" t="s">
        <v>120</v>
      </c>
      <c r="BE149" s="153">
        <f t="shared" si="4"/>
        <v>0</v>
      </c>
      <c r="BF149" s="153">
        <f t="shared" si="5"/>
        <v>0</v>
      </c>
      <c r="BG149" s="153">
        <f t="shared" si="6"/>
        <v>0</v>
      </c>
      <c r="BH149" s="153">
        <f t="shared" si="7"/>
        <v>0</v>
      </c>
      <c r="BI149" s="153">
        <f t="shared" si="8"/>
        <v>0</v>
      </c>
      <c r="BJ149" s="14" t="s">
        <v>77</v>
      </c>
      <c r="BK149" s="153">
        <f t="shared" si="9"/>
        <v>0</v>
      </c>
      <c r="BL149" s="14" t="s">
        <v>127</v>
      </c>
      <c r="BM149" s="152" t="s">
        <v>186</v>
      </c>
    </row>
    <row r="150" spans="1:65" s="2" customFormat="1" ht="24.15" customHeight="1">
      <c r="A150" s="26"/>
      <c r="B150" s="140"/>
      <c r="C150" s="141" t="s">
        <v>187</v>
      </c>
      <c r="D150" s="141" t="s">
        <v>123</v>
      </c>
      <c r="E150" s="142" t="s">
        <v>188</v>
      </c>
      <c r="F150" s="143" t="s">
        <v>189</v>
      </c>
      <c r="G150" s="144" t="s">
        <v>144</v>
      </c>
      <c r="H150" s="145">
        <v>99.93</v>
      </c>
      <c r="I150" s="146">
        <v>0</v>
      </c>
      <c r="J150" s="146">
        <f t="shared" si="0"/>
        <v>0</v>
      </c>
      <c r="K150" s="147"/>
      <c r="L150" s="27"/>
      <c r="M150" s="148" t="s">
        <v>1</v>
      </c>
      <c r="N150" s="149" t="s">
        <v>37</v>
      </c>
      <c r="O150" s="150">
        <v>7.4999999999999997E-2</v>
      </c>
      <c r="P150" s="150">
        <f t="shared" si="1"/>
        <v>7.4947499999999998</v>
      </c>
      <c r="Q150" s="150">
        <v>0</v>
      </c>
      <c r="R150" s="150">
        <f t="shared" si="2"/>
        <v>0</v>
      </c>
      <c r="S150" s="150">
        <v>0</v>
      </c>
      <c r="T150" s="151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2" t="s">
        <v>127</v>
      </c>
      <c r="AT150" s="152" t="s">
        <v>123</v>
      </c>
      <c r="AU150" s="152" t="s">
        <v>81</v>
      </c>
      <c r="AY150" s="14" t="s">
        <v>120</v>
      </c>
      <c r="BE150" s="153">
        <f t="shared" si="4"/>
        <v>0</v>
      </c>
      <c r="BF150" s="153">
        <f t="shared" si="5"/>
        <v>0</v>
      </c>
      <c r="BG150" s="153">
        <f t="shared" si="6"/>
        <v>0</v>
      </c>
      <c r="BH150" s="153">
        <f t="shared" si="7"/>
        <v>0</v>
      </c>
      <c r="BI150" s="153">
        <f t="shared" si="8"/>
        <v>0</v>
      </c>
      <c r="BJ150" s="14" t="s">
        <v>77</v>
      </c>
      <c r="BK150" s="153">
        <f t="shared" si="9"/>
        <v>0</v>
      </c>
      <c r="BL150" s="14" t="s">
        <v>127</v>
      </c>
      <c r="BM150" s="152" t="s">
        <v>190</v>
      </c>
    </row>
    <row r="151" spans="1:65" s="12" customFormat="1" ht="22.95" customHeight="1">
      <c r="B151" s="128"/>
      <c r="D151" s="129" t="s">
        <v>71</v>
      </c>
      <c r="E151" s="138" t="s">
        <v>156</v>
      </c>
      <c r="F151" s="138" t="s">
        <v>191</v>
      </c>
      <c r="J151" s="139">
        <f>BK151</f>
        <v>0</v>
      </c>
      <c r="L151" s="128"/>
      <c r="M151" s="132"/>
      <c r="N151" s="133"/>
      <c r="O151" s="133"/>
      <c r="P151" s="134">
        <f>SUM(P152:P158)</f>
        <v>247.75643100000002</v>
      </c>
      <c r="Q151" s="133"/>
      <c r="R151" s="134">
        <f>SUM(R152:R158)</f>
        <v>0</v>
      </c>
      <c r="S151" s="133"/>
      <c r="T151" s="135">
        <f>SUM(T152:T158)</f>
        <v>0</v>
      </c>
      <c r="AR151" s="129" t="s">
        <v>77</v>
      </c>
      <c r="AT151" s="136" t="s">
        <v>71</v>
      </c>
      <c r="AU151" s="136" t="s">
        <v>77</v>
      </c>
      <c r="AY151" s="129" t="s">
        <v>120</v>
      </c>
      <c r="BK151" s="137">
        <f>SUM(BK152:BK158)</f>
        <v>0</v>
      </c>
    </row>
    <row r="152" spans="1:65" s="2" customFormat="1" ht="33" customHeight="1">
      <c r="A152" s="26"/>
      <c r="B152" s="140"/>
      <c r="C152" s="141" t="s">
        <v>192</v>
      </c>
      <c r="D152" s="141" t="s">
        <v>123</v>
      </c>
      <c r="E152" s="142" t="s">
        <v>193</v>
      </c>
      <c r="F152" s="143" t="s">
        <v>194</v>
      </c>
      <c r="G152" s="144" t="s">
        <v>126</v>
      </c>
      <c r="H152" s="145">
        <v>425.69839000000002</v>
      </c>
      <c r="I152" s="146">
        <v>0</v>
      </c>
      <c r="J152" s="146">
        <f t="shared" ref="J152:J158" si="10">ROUND(I152*H152,2)</f>
        <v>0</v>
      </c>
      <c r="K152" s="147"/>
      <c r="L152" s="27"/>
      <c r="M152" s="148" t="s">
        <v>1</v>
      </c>
      <c r="N152" s="149" t="s">
        <v>37</v>
      </c>
      <c r="O152" s="150">
        <v>0.14000000000000001</v>
      </c>
      <c r="P152" s="150">
        <f t="shared" ref="P152:P158" si="11">O152*H152</f>
        <v>59.597774600000008</v>
      </c>
      <c r="Q152" s="150">
        <v>0</v>
      </c>
      <c r="R152" s="150">
        <f t="shared" ref="R152:R158" si="12">Q152*H152</f>
        <v>0</v>
      </c>
      <c r="S152" s="150">
        <v>0</v>
      </c>
      <c r="T152" s="151">
        <f t="shared" ref="T152:T158" si="13">S152*H152</f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2" t="s">
        <v>127</v>
      </c>
      <c r="AT152" s="152" t="s">
        <v>123</v>
      </c>
      <c r="AU152" s="152" t="s">
        <v>81</v>
      </c>
      <c r="AY152" s="14" t="s">
        <v>120</v>
      </c>
      <c r="BE152" s="153">
        <f t="shared" ref="BE152:BE158" si="14">IF(N152="základní",J152,0)</f>
        <v>0</v>
      </c>
      <c r="BF152" s="153">
        <f t="shared" ref="BF152:BF158" si="15">IF(N152="snížená",J152,0)</f>
        <v>0</v>
      </c>
      <c r="BG152" s="153">
        <f t="shared" ref="BG152:BG158" si="16">IF(N152="zákl. přenesená",J152,0)</f>
        <v>0</v>
      </c>
      <c r="BH152" s="153">
        <f t="shared" ref="BH152:BH158" si="17">IF(N152="sníž. přenesená",J152,0)</f>
        <v>0</v>
      </c>
      <c r="BI152" s="153">
        <f t="shared" ref="BI152:BI158" si="18">IF(N152="nulová",J152,0)</f>
        <v>0</v>
      </c>
      <c r="BJ152" s="14" t="s">
        <v>77</v>
      </c>
      <c r="BK152" s="153">
        <f t="shared" ref="BK152:BK158" si="19">ROUND(I152*H152,2)</f>
        <v>0</v>
      </c>
      <c r="BL152" s="14" t="s">
        <v>127</v>
      </c>
      <c r="BM152" s="152" t="s">
        <v>195</v>
      </c>
    </row>
    <row r="153" spans="1:65" s="2" customFormat="1" ht="33" customHeight="1">
      <c r="A153" s="26"/>
      <c r="B153" s="140"/>
      <c r="C153" s="141" t="s">
        <v>196</v>
      </c>
      <c r="D153" s="141" t="s">
        <v>123</v>
      </c>
      <c r="E153" s="142" t="s">
        <v>197</v>
      </c>
      <c r="F153" s="143" t="s">
        <v>198</v>
      </c>
      <c r="G153" s="144" t="s">
        <v>126</v>
      </c>
      <c r="H153" s="145">
        <v>12770.9517</v>
      </c>
      <c r="I153" s="146">
        <v>0</v>
      </c>
      <c r="J153" s="146">
        <f t="shared" si="10"/>
        <v>0</v>
      </c>
      <c r="K153" s="147"/>
      <c r="L153" s="27"/>
      <c r="M153" s="148" t="s">
        <v>1</v>
      </c>
      <c r="N153" s="149" t="s">
        <v>37</v>
      </c>
      <c r="O153" s="150">
        <v>0</v>
      </c>
      <c r="P153" s="150">
        <f t="shared" si="11"/>
        <v>0</v>
      </c>
      <c r="Q153" s="150">
        <v>0</v>
      </c>
      <c r="R153" s="150">
        <f t="shared" si="12"/>
        <v>0</v>
      </c>
      <c r="S153" s="150">
        <v>0</v>
      </c>
      <c r="T153" s="151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2" t="s">
        <v>127</v>
      </c>
      <c r="AT153" s="152" t="s">
        <v>123</v>
      </c>
      <c r="AU153" s="152" t="s">
        <v>81</v>
      </c>
      <c r="AY153" s="14" t="s">
        <v>120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4" t="s">
        <v>77</v>
      </c>
      <c r="BK153" s="153">
        <f t="shared" si="19"/>
        <v>0</v>
      </c>
      <c r="BL153" s="14" t="s">
        <v>127</v>
      </c>
      <c r="BM153" s="152" t="s">
        <v>199</v>
      </c>
    </row>
    <row r="154" spans="1:65" s="2" customFormat="1" ht="33" customHeight="1">
      <c r="A154" s="26"/>
      <c r="B154" s="140"/>
      <c r="C154" s="141" t="s">
        <v>200</v>
      </c>
      <c r="D154" s="141" t="s">
        <v>123</v>
      </c>
      <c r="E154" s="142" t="s">
        <v>201</v>
      </c>
      <c r="F154" s="143" t="s">
        <v>202</v>
      </c>
      <c r="G154" s="144" t="s">
        <v>126</v>
      </c>
      <c r="H154" s="145">
        <v>425.69839000000002</v>
      </c>
      <c r="I154" s="146">
        <v>0</v>
      </c>
      <c r="J154" s="146">
        <f t="shared" si="10"/>
        <v>0</v>
      </c>
      <c r="K154" s="147"/>
      <c r="L154" s="27"/>
      <c r="M154" s="148" t="s">
        <v>1</v>
      </c>
      <c r="N154" s="149" t="s">
        <v>37</v>
      </c>
      <c r="O154" s="150">
        <v>8.6999999999999994E-2</v>
      </c>
      <c r="P154" s="150">
        <f t="shared" si="11"/>
        <v>37.035759929999998</v>
      </c>
      <c r="Q154" s="150">
        <v>0</v>
      </c>
      <c r="R154" s="150">
        <f t="shared" si="12"/>
        <v>0</v>
      </c>
      <c r="S154" s="150">
        <v>0</v>
      </c>
      <c r="T154" s="151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2" t="s">
        <v>127</v>
      </c>
      <c r="AT154" s="152" t="s">
        <v>123</v>
      </c>
      <c r="AU154" s="152" t="s">
        <v>81</v>
      </c>
      <c r="AY154" s="14" t="s">
        <v>120</v>
      </c>
      <c r="BE154" s="153">
        <f t="shared" si="14"/>
        <v>0</v>
      </c>
      <c r="BF154" s="153">
        <f t="shared" si="15"/>
        <v>0</v>
      </c>
      <c r="BG154" s="153">
        <f t="shared" si="16"/>
        <v>0</v>
      </c>
      <c r="BH154" s="153">
        <f t="shared" si="17"/>
        <v>0</v>
      </c>
      <c r="BI154" s="153">
        <f t="shared" si="18"/>
        <v>0</v>
      </c>
      <c r="BJ154" s="14" t="s">
        <v>77</v>
      </c>
      <c r="BK154" s="153">
        <f t="shared" si="19"/>
        <v>0</v>
      </c>
      <c r="BL154" s="14" t="s">
        <v>127</v>
      </c>
      <c r="BM154" s="152" t="s">
        <v>203</v>
      </c>
    </row>
    <row r="155" spans="1:65" s="2" customFormat="1" ht="16.5" customHeight="1">
      <c r="A155" s="26"/>
      <c r="B155" s="140"/>
      <c r="C155" s="141" t="s">
        <v>7</v>
      </c>
      <c r="D155" s="141" t="s">
        <v>123</v>
      </c>
      <c r="E155" s="142" t="s">
        <v>204</v>
      </c>
      <c r="F155" s="143" t="s">
        <v>205</v>
      </c>
      <c r="G155" s="144" t="s">
        <v>126</v>
      </c>
      <c r="H155" s="145">
        <v>425.69799999999998</v>
      </c>
      <c r="I155" s="146">
        <v>0</v>
      </c>
      <c r="J155" s="146">
        <f t="shared" si="10"/>
        <v>0</v>
      </c>
      <c r="K155" s="147"/>
      <c r="L155" s="27"/>
      <c r="M155" s="148" t="s">
        <v>1</v>
      </c>
      <c r="N155" s="149" t="s">
        <v>37</v>
      </c>
      <c r="O155" s="150">
        <v>4.9000000000000002E-2</v>
      </c>
      <c r="P155" s="150">
        <f t="shared" si="11"/>
        <v>20.859202</v>
      </c>
      <c r="Q155" s="150">
        <v>0</v>
      </c>
      <c r="R155" s="150">
        <f t="shared" si="12"/>
        <v>0</v>
      </c>
      <c r="S155" s="150">
        <v>0</v>
      </c>
      <c r="T155" s="151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2" t="s">
        <v>127</v>
      </c>
      <c r="AT155" s="152" t="s">
        <v>123</v>
      </c>
      <c r="AU155" s="152" t="s">
        <v>81</v>
      </c>
      <c r="AY155" s="14" t="s">
        <v>120</v>
      </c>
      <c r="BE155" s="153">
        <f t="shared" si="14"/>
        <v>0</v>
      </c>
      <c r="BF155" s="153">
        <f t="shared" si="15"/>
        <v>0</v>
      </c>
      <c r="BG155" s="153">
        <f t="shared" si="16"/>
        <v>0</v>
      </c>
      <c r="BH155" s="153">
        <f t="shared" si="17"/>
        <v>0</v>
      </c>
      <c r="BI155" s="153">
        <f t="shared" si="18"/>
        <v>0</v>
      </c>
      <c r="BJ155" s="14" t="s">
        <v>77</v>
      </c>
      <c r="BK155" s="153">
        <f t="shared" si="19"/>
        <v>0</v>
      </c>
      <c r="BL155" s="14" t="s">
        <v>127</v>
      </c>
      <c r="BM155" s="152" t="s">
        <v>206</v>
      </c>
    </row>
    <row r="156" spans="1:65" s="2" customFormat="1" ht="21.75" customHeight="1">
      <c r="A156" s="26"/>
      <c r="B156" s="140"/>
      <c r="C156" s="141" t="s">
        <v>207</v>
      </c>
      <c r="D156" s="141" t="s">
        <v>123</v>
      </c>
      <c r="E156" s="142" t="s">
        <v>208</v>
      </c>
      <c r="F156" s="143" t="s">
        <v>209</v>
      </c>
      <c r="G156" s="144" t="s">
        <v>126</v>
      </c>
      <c r="H156" s="145">
        <v>12770.94</v>
      </c>
      <c r="I156" s="146">
        <v>0</v>
      </c>
      <c r="J156" s="146">
        <f t="shared" si="10"/>
        <v>0</v>
      </c>
      <c r="K156" s="147"/>
      <c r="L156" s="27"/>
      <c r="M156" s="148" t="s">
        <v>1</v>
      </c>
      <c r="N156" s="149" t="s">
        <v>37</v>
      </c>
      <c r="O156" s="150">
        <v>0</v>
      </c>
      <c r="P156" s="150">
        <f t="shared" si="11"/>
        <v>0</v>
      </c>
      <c r="Q156" s="150">
        <v>0</v>
      </c>
      <c r="R156" s="150">
        <f t="shared" si="12"/>
        <v>0</v>
      </c>
      <c r="S156" s="150">
        <v>0</v>
      </c>
      <c r="T156" s="151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2" t="s">
        <v>127</v>
      </c>
      <c r="AT156" s="152" t="s">
        <v>123</v>
      </c>
      <c r="AU156" s="152" t="s">
        <v>81</v>
      </c>
      <c r="AY156" s="14" t="s">
        <v>120</v>
      </c>
      <c r="BE156" s="153">
        <f t="shared" si="14"/>
        <v>0</v>
      </c>
      <c r="BF156" s="153">
        <f t="shared" si="15"/>
        <v>0</v>
      </c>
      <c r="BG156" s="153">
        <f t="shared" si="16"/>
        <v>0</v>
      </c>
      <c r="BH156" s="153">
        <f t="shared" si="17"/>
        <v>0</v>
      </c>
      <c r="BI156" s="153">
        <f t="shared" si="18"/>
        <v>0</v>
      </c>
      <c r="BJ156" s="14" t="s">
        <v>77</v>
      </c>
      <c r="BK156" s="153">
        <f t="shared" si="19"/>
        <v>0</v>
      </c>
      <c r="BL156" s="14" t="s">
        <v>127</v>
      </c>
      <c r="BM156" s="152" t="s">
        <v>210</v>
      </c>
    </row>
    <row r="157" spans="1:65" s="2" customFormat="1" ht="21.75" customHeight="1">
      <c r="A157" s="26"/>
      <c r="B157" s="140"/>
      <c r="C157" s="141" t="s">
        <v>211</v>
      </c>
      <c r="D157" s="141" t="s">
        <v>123</v>
      </c>
      <c r="E157" s="142" t="s">
        <v>212</v>
      </c>
      <c r="F157" s="143" t="s">
        <v>213</v>
      </c>
      <c r="G157" s="144" t="s">
        <v>126</v>
      </c>
      <c r="H157" s="145">
        <v>425.69799999999998</v>
      </c>
      <c r="I157" s="146">
        <v>0</v>
      </c>
      <c r="J157" s="146">
        <f t="shared" si="10"/>
        <v>0</v>
      </c>
      <c r="K157" s="147"/>
      <c r="L157" s="27"/>
      <c r="M157" s="148" t="s">
        <v>1</v>
      </c>
      <c r="N157" s="149" t="s">
        <v>37</v>
      </c>
      <c r="O157" s="150">
        <v>3.3000000000000002E-2</v>
      </c>
      <c r="P157" s="150">
        <f t="shared" si="11"/>
        <v>14.048033999999999</v>
      </c>
      <c r="Q157" s="150">
        <v>0</v>
      </c>
      <c r="R157" s="150">
        <f t="shared" si="12"/>
        <v>0</v>
      </c>
      <c r="S157" s="150">
        <v>0</v>
      </c>
      <c r="T157" s="151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2" t="s">
        <v>127</v>
      </c>
      <c r="AT157" s="152" t="s">
        <v>123</v>
      </c>
      <c r="AU157" s="152" t="s">
        <v>81</v>
      </c>
      <c r="AY157" s="14" t="s">
        <v>120</v>
      </c>
      <c r="BE157" s="153">
        <f t="shared" si="14"/>
        <v>0</v>
      </c>
      <c r="BF157" s="153">
        <f t="shared" si="15"/>
        <v>0</v>
      </c>
      <c r="BG157" s="153">
        <f t="shared" si="16"/>
        <v>0</v>
      </c>
      <c r="BH157" s="153">
        <f t="shared" si="17"/>
        <v>0</v>
      </c>
      <c r="BI157" s="153">
        <f t="shared" si="18"/>
        <v>0</v>
      </c>
      <c r="BJ157" s="14" t="s">
        <v>77</v>
      </c>
      <c r="BK157" s="153">
        <f t="shared" si="19"/>
        <v>0</v>
      </c>
      <c r="BL157" s="14" t="s">
        <v>127</v>
      </c>
      <c r="BM157" s="152" t="s">
        <v>214</v>
      </c>
    </row>
    <row r="158" spans="1:65" s="2" customFormat="1" ht="24.15" customHeight="1">
      <c r="A158" s="26"/>
      <c r="B158" s="140"/>
      <c r="C158" s="141" t="s">
        <v>215</v>
      </c>
      <c r="D158" s="141" t="s">
        <v>123</v>
      </c>
      <c r="E158" s="142" t="s">
        <v>216</v>
      </c>
      <c r="F158" s="143" t="s">
        <v>217</v>
      </c>
      <c r="G158" s="144" t="s">
        <v>126</v>
      </c>
      <c r="H158" s="145">
        <v>425.69839000000002</v>
      </c>
      <c r="I158" s="146">
        <v>0</v>
      </c>
      <c r="J158" s="146">
        <f t="shared" si="10"/>
        <v>0</v>
      </c>
      <c r="K158" s="147"/>
      <c r="L158" s="27"/>
      <c r="M158" s="148" t="s">
        <v>1</v>
      </c>
      <c r="N158" s="149" t="s">
        <v>37</v>
      </c>
      <c r="O158" s="150">
        <v>0.27300000000000002</v>
      </c>
      <c r="P158" s="150">
        <f t="shared" si="11"/>
        <v>116.21566047000002</v>
      </c>
      <c r="Q158" s="150">
        <v>0</v>
      </c>
      <c r="R158" s="150">
        <f t="shared" si="12"/>
        <v>0</v>
      </c>
      <c r="S158" s="150">
        <v>0</v>
      </c>
      <c r="T158" s="151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2" t="s">
        <v>127</v>
      </c>
      <c r="AT158" s="152" t="s">
        <v>123</v>
      </c>
      <c r="AU158" s="152" t="s">
        <v>81</v>
      </c>
      <c r="AY158" s="14" t="s">
        <v>120</v>
      </c>
      <c r="BE158" s="153">
        <f t="shared" si="14"/>
        <v>0</v>
      </c>
      <c r="BF158" s="153">
        <f t="shared" si="15"/>
        <v>0</v>
      </c>
      <c r="BG158" s="153">
        <f t="shared" si="16"/>
        <v>0</v>
      </c>
      <c r="BH158" s="153">
        <f t="shared" si="17"/>
        <v>0</v>
      </c>
      <c r="BI158" s="153">
        <f t="shared" si="18"/>
        <v>0</v>
      </c>
      <c r="BJ158" s="14" t="s">
        <v>77</v>
      </c>
      <c r="BK158" s="153">
        <f t="shared" si="19"/>
        <v>0</v>
      </c>
      <c r="BL158" s="14" t="s">
        <v>127</v>
      </c>
      <c r="BM158" s="152" t="s">
        <v>218</v>
      </c>
    </row>
    <row r="159" spans="1:65" s="12" customFormat="1" ht="22.95" customHeight="1">
      <c r="B159" s="128"/>
      <c r="D159" s="129" t="s">
        <v>71</v>
      </c>
      <c r="E159" s="138" t="s">
        <v>219</v>
      </c>
      <c r="F159" s="138" t="s">
        <v>220</v>
      </c>
      <c r="J159" s="139">
        <f>BK159</f>
        <v>0</v>
      </c>
      <c r="L159" s="128"/>
      <c r="M159" s="132"/>
      <c r="N159" s="133"/>
      <c r="O159" s="133"/>
      <c r="P159" s="134">
        <f>SUM(P160:P163)</f>
        <v>4.7530470000000005E-2</v>
      </c>
      <c r="Q159" s="133"/>
      <c r="R159" s="134">
        <f>SUM(R160:R163)</f>
        <v>0</v>
      </c>
      <c r="S159" s="133"/>
      <c r="T159" s="135">
        <f>SUM(T160:T163)</f>
        <v>0</v>
      </c>
      <c r="AR159" s="129" t="s">
        <v>77</v>
      </c>
      <c r="AT159" s="136" t="s">
        <v>71</v>
      </c>
      <c r="AU159" s="136" t="s">
        <v>77</v>
      </c>
      <c r="AY159" s="129" t="s">
        <v>120</v>
      </c>
      <c r="BK159" s="137">
        <f>SUM(BK160:BK163)</f>
        <v>0</v>
      </c>
    </row>
    <row r="160" spans="1:65" s="2" customFormat="1" ht="16.5" customHeight="1">
      <c r="A160" s="26"/>
      <c r="B160" s="140"/>
      <c r="C160" s="141" t="s">
        <v>221</v>
      </c>
      <c r="D160" s="141" t="s">
        <v>123</v>
      </c>
      <c r="E160" s="142" t="s">
        <v>222</v>
      </c>
      <c r="F160" s="143" t="s">
        <v>223</v>
      </c>
      <c r="G160" s="144" t="s">
        <v>224</v>
      </c>
      <c r="H160" s="145">
        <v>0.14807000000000001</v>
      </c>
      <c r="I160" s="146">
        <v>0</v>
      </c>
      <c r="J160" s="146">
        <f>ROUND(I160*H160,2)</f>
        <v>0</v>
      </c>
      <c r="K160" s="147"/>
      <c r="L160" s="27"/>
      <c r="M160" s="148" t="s">
        <v>1</v>
      </c>
      <c r="N160" s="149" t="s">
        <v>37</v>
      </c>
      <c r="O160" s="150">
        <v>0.13600000000000001</v>
      </c>
      <c r="P160" s="150">
        <f>O160*H160</f>
        <v>2.0137520000000003E-2</v>
      </c>
      <c r="Q160" s="150">
        <v>0</v>
      </c>
      <c r="R160" s="150">
        <f>Q160*H160</f>
        <v>0</v>
      </c>
      <c r="S160" s="150">
        <v>0</v>
      </c>
      <c r="T160" s="151">
        <f>S160*H160</f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2" t="s">
        <v>127</v>
      </c>
      <c r="AT160" s="152" t="s">
        <v>123</v>
      </c>
      <c r="AU160" s="152" t="s">
        <v>81</v>
      </c>
      <c r="AY160" s="14" t="s">
        <v>120</v>
      </c>
      <c r="BE160" s="153">
        <f>IF(N160="základní",J160,0)</f>
        <v>0</v>
      </c>
      <c r="BF160" s="153">
        <f>IF(N160="snížená",J160,0)</f>
        <v>0</v>
      </c>
      <c r="BG160" s="153">
        <f>IF(N160="zákl. přenesená",J160,0)</f>
        <v>0</v>
      </c>
      <c r="BH160" s="153">
        <f>IF(N160="sníž. přenesená",J160,0)</f>
        <v>0</v>
      </c>
      <c r="BI160" s="153">
        <f>IF(N160="nulová",J160,0)</f>
        <v>0</v>
      </c>
      <c r="BJ160" s="14" t="s">
        <v>77</v>
      </c>
      <c r="BK160" s="153">
        <f>ROUND(I160*H160,2)</f>
        <v>0</v>
      </c>
      <c r="BL160" s="14" t="s">
        <v>127</v>
      </c>
      <c r="BM160" s="152" t="s">
        <v>225</v>
      </c>
    </row>
    <row r="161" spans="1:65" s="2" customFormat="1" ht="24.15" customHeight="1">
      <c r="A161" s="26"/>
      <c r="B161" s="140"/>
      <c r="C161" s="141" t="s">
        <v>226</v>
      </c>
      <c r="D161" s="141" t="s">
        <v>123</v>
      </c>
      <c r="E161" s="142" t="s">
        <v>227</v>
      </c>
      <c r="F161" s="143" t="s">
        <v>228</v>
      </c>
      <c r="G161" s="144" t="s">
        <v>224</v>
      </c>
      <c r="H161" s="145">
        <v>0.14807000000000001</v>
      </c>
      <c r="I161" s="146">
        <v>0</v>
      </c>
      <c r="J161" s="146">
        <f>ROUND(I161*H161,2)</f>
        <v>0</v>
      </c>
      <c r="K161" s="147"/>
      <c r="L161" s="27"/>
      <c r="M161" s="148" t="s">
        <v>1</v>
      </c>
      <c r="N161" s="149" t="s">
        <v>37</v>
      </c>
      <c r="O161" s="150">
        <v>0.125</v>
      </c>
      <c r="P161" s="150">
        <f>O161*H161</f>
        <v>1.8508750000000001E-2</v>
      </c>
      <c r="Q161" s="150">
        <v>0</v>
      </c>
      <c r="R161" s="150">
        <f>Q161*H161</f>
        <v>0</v>
      </c>
      <c r="S161" s="150">
        <v>0</v>
      </c>
      <c r="T161" s="151">
        <f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2" t="s">
        <v>127</v>
      </c>
      <c r="AT161" s="152" t="s">
        <v>123</v>
      </c>
      <c r="AU161" s="152" t="s">
        <v>81</v>
      </c>
      <c r="AY161" s="14" t="s">
        <v>120</v>
      </c>
      <c r="BE161" s="153">
        <f>IF(N161="základní",J161,0)</f>
        <v>0</v>
      </c>
      <c r="BF161" s="153">
        <f>IF(N161="snížená",J161,0)</f>
        <v>0</v>
      </c>
      <c r="BG161" s="153">
        <f>IF(N161="zákl. přenesená",J161,0)</f>
        <v>0</v>
      </c>
      <c r="BH161" s="153">
        <f>IF(N161="sníž. přenesená",J161,0)</f>
        <v>0</v>
      </c>
      <c r="BI161" s="153">
        <f>IF(N161="nulová",J161,0)</f>
        <v>0</v>
      </c>
      <c r="BJ161" s="14" t="s">
        <v>77</v>
      </c>
      <c r="BK161" s="153">
        <f>ROUND(I161*H161,2)</f>
        <v>0</v>
      </c>
      <c r="BL161" s="14" t="s">
        <v>127</v>
      </c>
      <c r="BM161" s="152" t="s">
        <v>229</v>
      </c>
    </row>
    <row r="162" spans="1:65" s="2" customFormat="1" ht="24.15" customHeight="1">
      <c r="A162" s="26"/>
      <c r="B162" s="140"/>
      <c r="C162" s="141" t="s">
        <v>230</v>
      </c>
      <c r="D162" s="141" t="s">
        <v>123</v>
      </c>
      <c r="E162" s="142" t="s">
        <v>231</v>
      </c>
      <c r="F162" s="143" t="s">
        <v>232</v>
      </c>
      <c r="G162" s="144" t="s">
        <v>224</v>
      </c>
      <c r="H162" s="145">
        <v>1.4806999999999999</v>
      </c>
      <c r="I162" s="146">
        <v>0</v>
      </c>
      <c r="J162" s="146">
        <f>ROUND(I162*H162,2)</f>
        <v>0</v>
      </c>
      <c r="K162" s="147"/>
      <c r="L162" s="27"/>
      <c r="M162" s="148" t="s">
        <v>1</v>
      </c>
      <c r="N162" s="149" t="s">
        <v>37</v>
      </c>
      <c r="O162" s="150">
        <v>6.0000000000000001E-3</v>
      </c>
      <c r="P162" s="150">
        <f>O162*H162</f>
        <v>8.8842000000000001E-3</v>
      </c>
      <c r="Q162" s="150">
        <v>0</v>
      </c>
      <c r="R162" s="150">
        <f>Q162*H162</f>
        <v>0</v>
      </c>
      <c r="S162" s="150">
        <v>0</v>
      </c>
      <c r="T162" s="151">
        <f>S162*H162</f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2" t="s">
        <v>127</v>
      </c>
      <c r="AT162" s="152" t="s">
        <v>123</v>
      </c>
      <c r="AU162" s="152" t="s">
        <v>81</v>
      </c>
      <c r="AY162" s="14" t="s">
        <v>120</v>
      </c>
      <c r="BE162" s="153">
        <f>IF(N162="základní",J162,0)</f>
        <v>0</v>
      </c>
      <c r="BF162" s="153">
        <f>IF(N162="snížená",J162,0)</f>
        <v>0</v>
      </c>
      <c r="BG162" s="153">
        <f>IF(N162="zákl. přenesená",J162,0)</f>
        <v>0</v>
      </c>
      <c r="BH162" s="153">
        <f>IF(N162="sníž. přenesená",J162,0)</f>
        <v>0</v>
      </c>
      <c r="BI162" s="153">
        <f>IF(N162="nulová",J162,0)</f>
        <v>0</v>
      </c>
      <c r="BJ162" s="14" t="s">
        <v>77</v>
      </c>
      <c r="BK162" s="153">
        <f>ROUND(I162*H162,2)</f>
        <v>0</v>
      </c>
      <c r="BL162" s="14" t="s">
        <v>127</v>
      </c>
      <c r="BM162" s="152" t="s">
        <v>233</v>
      </c>
    </row>
    <row r="163" spans="1:65" s="2" customFormat="1" ht="33" customHeight="1">
      <c r="A163" s="26"/>
      <c r="B163" s="140"/>
      <c r="C163" s="141" t="s">
        <v>234</v>
      </c>
      <c r="D163" s="141" t="s">
        <v>123</v>
      </c>
      <c r="E163" s="142" t="s">
        <v>235</v>
      </c>
      <c r="F163" s="143" t="s">
        <v>236</v>
      </c>
      <c r="G163" s="144" t="s">
        <v>224</v>
      </c>
      <c r="H163" s="145">
        <v>0.14807000000000001</v>
      </c>
      <c r="I163" s="146">
        <v>0</v>
      </c>
      <c r="J163" s="146">
        <f>ROUND(I163*H163,2)</f>
        <v>0</v>
      </c>
      <c r="K163" s="147"/>
      <c r="L163" s="27"/>
      <c r="M163" s="148" t="s">
        <v>1</v>
      </c>
      <c r="N163" s="149" t="s">
        <v>37</v>
      </c>
      <c r="O163" s="150">
        <v>0</v>
      </c>
      <c r="P163" s="150">
        <f>O163*H163</f>
        <v>0</v>
      </c>
      <c r="Q163" s="150">
        <v>0</v>
      </c>
      <c r="R163" s="150">
        <f>Q163*H163</f>
        <v>0</v>
      </c>
      <c r="S163" s="150">
        <v>0</v>
      </c>
      <c r="T163" s="151">
        <f>S163*H163</f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2" t="s">
        <v>127</v>
      </c>
      <c r="AT163" s="152" t="s">
        <v>123</v>
      </c>
      <c r="AU163" s="152" t="s">
        <v>81</v>
      </c>
      <c r="AY163" s="14" t="s">
        <v>120</v>
      </c>
      <c r="BE163" s="153">
        <f>IF(N163="základní",J163,0)</f>
        <v>0</v>
      </c>
      <c r="BF163" s="153">
        <f>IF(N163="snížená",J163,0)</f>
        <v>0</v>
      </c>
      <c r="BG163" s="153">
        <f>IF(N163="zákl. přenesená",J163,0)</f>
        <v>0</v>
      </c>
      <c r="BH163" s="153">
        <f>IF(N163="sníž. přenesená",J163,0)</f>
        <v>0</v>
      </c>
      <c r="BI163" s="153">
        <f>IF(N163="nulová",J163,0)</f>
        <v>0</v>
      </c>
      <c r="BJ163" s="14" t="s">
        <v>77</v>
      </c>
      <c r="BK163" s="153">
        <f>ROUND(I163*H163,2)</f>
        <v>0</v>
      </c>
      <c r="BL163" s="14" t="s">
        <v>127</v>
      </c>
      <c r="BM163" s="152" t="s">
        <v>237</v>
      </c>
    </row>
    <row r="164" spans="1:65" s="12" customFormat="1" ht="22.95" customHeight="1">
      <c r="B164" s="128"/>
      <c r="D164" s="129" t="s">
        <v>71</v>
      </c>
      <c r="E164" s="138" t="s">
        <v>238</v>
      </c>
      <c r="F164" s="138" t="s">
        <v>239</v>
      </c>
      <c r="J164" s="139">
        <f>BK164</f>
        <v>0</v>
      </c>
      <c r="L164" s="128"/>
      <c r="M164" s="132"/>
      <c r="N164" s="133"/>
      <c r="O164" s="133"/>
      <c r="P164" s="134">
        <f>P165</f>
        <v>37.2498504</v>
      </c>
      <c r="Q164" s="133"/>
      <c r="R164" s="134">
        <f>R165</f>
        <v>0</v>
      </c>
      <c r="S164" s="133"/>
      <c r="T164" s="135">
        <f>T165</f>
        <v>0</v>
      </c>
      <c r="AR164" s="129" t="s">
        <v>77</v>
      </c>
      <c r="AT164" s="136" t="s">
        <v>71</v>
      </c>
      <c r="AU164" s="136" t="s">
        <v>77</v>
      </c>
      <c r="AY164" s="129" t="s">
        <v>120</v>
      </c>
      <c r="BK164" s="137">
        <f>BK165</f>
        <v>0</v>
      </c>
    </row>
    <row r="165" spans="1:65" s="2" customFormat="1" ht="16.5" customHeight="1">
      <c r="A165" s="26"/>
      <c r="B165" s="140"/>
      <c r="C165" s="141" t="s">
        <v>240</v>
      </c>
      <c r="D165" s="141" t="s">
        <v>123</v>
      </c>
      <c r="E165" s="142" t="s">
        <v>241</v>
      </c>
      <c r="F165" s="143" t="s">
        <v>242</v>
      </c>
      <c r="G165" s="144" t="s">
        <v>224</v>
      </c>
      <c r="H165" s="145">
        <v>9.2202599999999997</v>
      </c>
      <c r="I165" s="146">
        <v>0</v>
      </c>
      <c r="J165" s="146">
        <f>ROUND(I165*H165,2)</f>
        <v>0</v>
      </c>
      <c r="K165" s="147"/>
      <c r="L165" s="27"/>
      <c r="M165" s="148" t="s">
        <v>1</v>
      </c>
      <c r="N165" s="149" t="s">
        <v>37</v>
      </c>
      <c r="O165" s="150">
        <v>4.04</v>
      </c>
      <c r="P165" s="150">
        <f>O165*H165</f>
        <v>37.2498504</v>
      </c>
      <c r="Q165" s="150">
        <v>0</v>
      </c>
      <c r="R165" s="150">
        <f>Q165*H165</f>
        <v>0</v>
      </c>
      <c r="S165" s="150">
        <v>0</v>
      </c>
      <c r="T165" s="151">
        <f>S165*H165</f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2" t="s">
        <v>127</v>
      </c>
      <c r="AT165" s="152" t="s">
        <v>123</v>
      </c>
      <c r="AU165" s="152" t="s">
        <v>81</v>
      </c>
      <c r="AY165" s="14" t="s">
        <v>120</v>
      </c>
      <c r="BE165" s="153">
        <f>IF(N165="základní",J165,0)</f>
        <v>0</v>
      </c>
      <c r="BF165" s="153">
        <f>IF(N165="snížená",J165,0)</f>
        <v>0</v>
      </c>
      <c r="BG165" s="153">
        <f>IF(N165="zákl. přenesená",J165,0)</f>
        <v>0</v>
      </c>
      <c r="BH165" s="153">
        <f>IF(N165="sníž. přenesená",J165,0)</f>
        <v>0</v>
      </c>
      <c r="BI165" s="153">
        <f>IF(N165="nulová",J165,0)</f>
        <v>0</v>
      </c>
      <c r="BJ165" s="14" t="s">
        <v>77</v>
      </c>
      <c r="BK165" s="153">
        <f>ROUND(I165*H165,2)</f>
        <v>0</v>
      </c>
      <c r="BL165" s="14" t="s">
        <v>127</v>
      </c>
      <c r="BM165" s="152" t="s">
        <v>243</v>
      </c>
    </row>
    <row r="166" spans="1:65" s="12" customFormat="1" ht="25.95" customHeight="1">
      <c r="B166" s="128"/>
      <c r="D166" s="129" t="s">
        <v>71</v>
      </c>
      <c r="E166" s="130" t="s">
        <v>244</v>
      </c>
      <c r="F166" s="130" t="s">
        <v>245</v>
      </c>
      <c r="J166" s="131">
        <f>BK166</f>
        <v>0</v>
      </c>
      <c r="L166" s="128"/>
      <c r="M166" s="132"/>
      <c r="N166" s="133"/>
      <c r="O166" s="133"/>
      <c r="P166" s="134">
        <f>P167+P174</f>
        <v>41.644161790000005</v>
      </c>
      <c r="Q166" s="133"/>
      <c r="R166" s="134">
        <f>R167+R174</f>
        <v>0.24721000000000001</v>
      </c>
      <c r="S166" s="133"/>
      <c r="T166" s="135">
        <f>T167+T174</f>
        <v>0.14807399999999998</v>
      </c>
      <c r="AR166" s="129" t="s">
        <v>81</v>
      </c>
      <c r="AT166" s="136" t="s">
        <v>71</v>
      </c>
      <c r="AU166" s="136" t="s">
        <v>72</v>
      </c>
      <c r="AY166" s="129" t="s">
        <v>120</v>
      </c>
      <c r="BK166" s="137">
        <f>BK167+BK174</f>
        <v>0</v>
      </c>
    </row>
    <row r="167" spans="1:65" s="12" customFormat="1" ht="22.95" customHeight="1">
      <c r="B167" s="128"/>
      <c r="D167" s="129" t="s">
        <v>71</v>
      </c>
      <c r="E167" s="138" t="s">
        <v>246</v>
      </c>
      <c r="F167" s="138" t="s">
        <v>247</v>
      </c>
      <c r="J167" s="139">
        <f>BK167</f>
        <v>0</v>
      </c>
      <c r="L167" s="128"/>
      <c r="M167" s="132"/>
      <c r="N167" s="133"/>
      <c r="O167" s="133"/>
      <c r="P167" s="134">
        <f>SUM(P168:P173)</f>
        <v>39.444161790000003</v>
      </c>
      <c r="Q167" s="133"/>
      <c r="R167" s="134">
        <f>SUM(R168:R173)</f>
        <v>0.24717</v>
      </c>
      <c r="S167" s="133"/>
      <c r="T167" s="135">
        <f>SUM(T168:T173)</f>
        <v>0.14807399999999998</v>
      </c>
      <c r="AR167" s="129" t="s">
        <v>81</v>
      </c>
      <c r="AT167" s="136" t="s">
        <v>71</v>
      </c>
      <c r="AU167" s="136" t="s">
        <v>77</v>
      </c>
      <c r="AY167" s="129" t="s">
        <v>120</v>
      </c>
      <c r="BK167" s="137">
        <f>SUM(BK168:BK173)</f>
        <v>0</v>
      </c>
    </row>
    <row r="168" spans="1:65" s="2" customFormat="1" ht="16.5" customHeight="1">
      <c r="A168" s="26"/>
      <c r="B168" s="140"/>
      <c r="C168" s="141" t="s">
        <v>248</v>
      </c>
      <c r="D168" s="141" t="s">
        <v>123</v>
      </c>
      <c r="E168" s="142" t="s">
        <v>249</v>
      </c>
      <c r="F168" s="143" t="s">
        <v>250</v>
      </c>
      <c r="G168" s="144" t="s">
        <v>144</v>
      </c>
      <c r="H168" s="145">
        <v>46.2</v>
      </c>
      <c r="I168" s="146">
        <v>0</v>
      </c>
      <c r="J168" s="146">
        <f t="shared" ref="J168:J173" si="20">ROUND(I168*H168,2)</f>
        <v>0</v>
      </c>
      <c r="K168" s="147"/>
      <c r="L168" s="27"/>
      <c r="M168" s="148" t="s">
        <v>1</v>
      </c>
      <c r="N168" s="149" t="s">
        <v>37</v>
      </c>
      <c r="O168" s="150">
        <v>0.19500000000000001</v>
      </c>
      <c r="P168" s="150">
        <f t="shared" ref="P168:P173" si="21">O168*H168</f>
        <v>9.0090000000000003</v>
      </c>
      <c r="Q168" s="150">
        <v>0</v>
      </c>
      <c r="R168" s="150">
        <f t="shared" ref="R168:R173" si="22">Q168*H168</f>
        <v>0</v>
      </c>
      <c r="S168" s="150">
        <v>1.67E-3</v>
      </c>
      <c r="T168" s="151">
        <f t="shared" ref="T168:T173" si="23">S168*H168</f>
        <v>7.7154E-2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52" t="s">
        <v>183</v>
      </c>
      <c r="AT168" s="152" t="s">
        <v>123</v>
      </c>
      <c r="AU168" s="152" t="s">
        <v>81</v>
      </c>
      <c r="AY168" s="14" t="s">
        <v>120</v>
      </c>
      <c r="BE168" s="153">
        <f t="shared" ref="BE168:BE173" si="24">IF(N168="základní",J168,0)</f>
        <v>0</v>
      </c>
      <c r="BF168" s="153">
        <f t="shared" ref="BF168:BF173" si="25">IF(N168="snížená",J168,0)</f>
        <v>0</v>
      </c>
      <c r="BG168" s="153">
        <f t="shared" ref="BG168:BG173" si="26">IF(N168="zákl. přenesená",J168,0)</f>
        <v>0</v>
      </c>
      <c r="BH168" s="153">
        <f t="shared" ref="BH168:BH173" si="27">IF(N168="sníž. přenesená",J168,0)</f>
        <v>0</v>
      </c>
      <c r="BI168" s="153">
        <f t="shared" ref="BI168:BI173" si="28">IF(N168="nulová",J168,0)</f>
        <v>0</v>
      </c>
      <c r="BJ168" s="14" t="s">
        <v>77</v>
      </c>
      <c r="BK168" s="153">
        <f t="shared" ref="BK168:BK173" si="29">ROUND(I168*H168,2)</f>
        <v>0</v>
      </c>
      <c r="BL168" s="14" t="s">
        <v>183</v>
      </c>
      <c r="BM168" s="152" t="s">
        <v>251</v>
      </c>
    </row>
    <row r="169" spans="1:65" s="2" customFormat="1" ht="16.5" customHeight="1">
      <c r="A169" s="26"/>
      <c r="B169" s="140"/>
      <c r="C169" s="141" t="s">
        <v>252</v>
      </c>
      <c r="D169" s="141" t="s">
        <v>123</v>
      </c>
      <c r="E169" s="142" t="s">
        <v>253</v>
      </c>
      <c r="F169" s="143" t="s">
        <v>254</v>
      </c>
      <c r="G169" s="144" t="s">
        <v>144</v>
      </c>
      <c r="H169" s="145">
        <v>18</v>
      </c>
      <c r="I169" s="146">
        <v>0</v>
      </c>
      <c r="J169" s="146">
        <f t="shared" si="20"/>
        <v>0</v>
      </c>
      <c r="K169" s="147"/>
      <c r="L169" s="27"/>
      <c r="M169" s="148" t="s">
        <v>1</v>
      </c>
      <c r="N169" s="149" t="s">
        <v>37</v>
      </c>
      <c r="O169" s="150">
        <v>0.313</v>
      </c>
      <c r="P169" s="150">
        <f t="shared" si="21"/>
        <v>5.6340000000000003</v>
      </c>
      <c r="Q169" s="150">
        <v>0</v>
      </c>
      <c r="R169" s="150">
        <f t="shared" si="22"/>
        <v>0</v>
      </c>
      <c r="S169" s="150">
        <v>3.9399999999999999E-3</v>
      </c>
      <c r="T169" s="151">
        <f t="shared" si="23"/>
        <v>7.0919999999999997E-2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2" t="s">
        <v>183</v>
      </c>
      <c r="AT169" s="152" t="s">
        <v>123</v>
      </c>
      <c r="AU169" s="152" t="s">
        <v>81</v>
      </c>
      <c r="AY169" s="14" t="s">
        <v>120</v>
      </c>
      <c r="BE169" s="153">
        <f t="shared" si="24"/>
        <v>0</v>
      </c>
      <c r="BF169" s="153">
        <f t="shared" si="25"/>
        <v>0</v>
      </c>
      <c r="BG169" s="153">
        <f t="shared" si="26"/>
        <v>0</v>
      </c>
      <c r="BH169" s="153">
        <f t="shared" si="27"/>
        <v>0</v>
      </c>
      <c r="BI169" s="153">
        <f t="shared" si="28"/>
        <v>0</v>
      </c>
      <c r="BJ169" s="14" t="s">
        <v>77</v>
      </c>
      <c r="BK169" s="153">
        <f t="shared" si="29"/>
        <v>0</v>
      </c>
      <c r="BL169" s="14" t="s">
        <v>183</v>
      </c>
      <c r="BM169" s="152" t="s">
        <v>255</v>
      </c>
    </row>
    <row r="170" spans="1:65" s="2" customFormat="1" ht="24.15" customHeight="1">
      <c r="A170" s="26"/>
      <c r="B170" s="140"/>
      <c r="C170" s="141" t="s">
        <v>256</v>
      </c>
      <c r="D170" s="141" t="s">
        <v>123</v>
      </c>
      <c r="E170" s="142" t="s">
        <v>257</v>
      </c>
      <c r="F170" s="143" t="s">
        <v>258</v>
      </c>
      <c r="G170" s="144" t="s">
        <v>144</v>
      </c>
      <c r="H170" s="145">
        <v>46.2</v>
      </c>
      <c r="I170" s="146">
        <v>0</v>
      </c>
      <c r="J170" s="146">
        <f t="shared" si="20"/>
        <v>0</v>
      </c>
      <c r="K170" s="147"/>
      <c r="L170" s="27"/>
      <c r="M170" s="148" t="s">
        <v>1</v>
      </c>
      <c r="N170" s="149" t="s">
        <v>37</v>
      </c>
      <c r="O170" s="150">
        <v>0.41299999999999998</v>
      </c>
      <c r="P170" s="150">
        <f t="shared" si="21"/>
        <v>19.0806</v>
      </c>
      <c r="Q170" s="150">
        <v>5.3499999999999997E-3</v>
      </c>
      <c r="R170" s="150">
        <f t="shared" si="22"/>
        <v>0.24717</v>
      </c>
      <c r="S170" s="150">
        <v>0</v>
      </c>
      <c r="T170" s="151">
        <f t="shared" si="2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52" t="s">
        <v>183</v>
      </c>
      <c r="AT170" s="152" t="s">
        <v>123</v>
      </c>
      <c r="AU170" s="152" t="s">
        <v>81</v>
      </c>
      <c r="AY170" s="14" t="s">
        <v>120</v>
      </c>
      <c r="BE170" s="153">
        <f t="shared" si="24"/>
        <v>0</v>
      </c>
      <c r="BF170" s="153">
        <f t="shared" si="25"/>
        <v>0</v>
      </c>
      <c r="BG170" s="153">
        <f t="shared" si="26"/>
        <v>0</v>
      </c>
      <c r="BH170" s="153">
        <f t="shared" si="27"/>
        <v>0</v>
      </c>
      <c r="BI170" s="153">
        <f t="shared" si="28"/>
        <v>0</v>
      </c>
      <c r="BJ170" s="14" t="s">
        <v>77</v>
      </c>
      <c r="BK170" s="153">
        <f t="shared" si="29"/>
        <v>0</v>
      </c>
      <c r="BL170" s="14" t="s">
        <v>183</v>
      </c>
      <c r="BM170" s="152" t="s">
        <v>259</v>
      </c>
    </row>
    <row r="171" spans="1:65" s="2" customFormat="1" ht="16.5" customHeight="1">
      <c r="A171" s="26"/>
      <c r="B171" s="140"/>
      <c r="C171" s="141" t="s">
        <v>260</v>
      </c>
      <c r="D171" s="141" t="s">
        <v>123</v>
      </c>
      <c r="E171" s="142" t="s">
        <v>261</v>
      </c>
      <c r="F171" s="143" t="s">
        <v>262</v>
      </c>
      <c r="G171" s="144" t="s">
        <v>144</v>
      </c>
      <c r="H171" s="145">
        <v>18</v>
      </c>
      <c r="I171" s="146">
        <v>0</v>
      </c>
      <c r="J171" s="146">
        <f t="shared" si="20"/>
        <v>0</v>
      </c>
      <c r="K171" s="147"/>
      <c r="L171" s="27"/>
      <c r="M171" s="148" t="s">
        <v>1</v>
      </c>
      <c r="N171" s="149" t="s">
        <v>37</v>
      </c>
      <c r="O171" s="150">
        <v>0.215</v>
      </c>
      <c r="P171" s="150">
        <f t="shared" si="21"/>
        <v>3.87</v>
      </c>
      <c r="Q171" s="150">
        <v>0</v>
      </c>
      <c r="R171" s="150">
        <f t="shared" si="22"/>
        <v>0</v>
      </c>
      <c r="S171" s="150">
        <v>0</v>
      </c>
      <c r="T171" s="151">
        <f t="shared" si="2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2" t="s">
        <v>183</v>
      </c>
      <c r="AT171" s="152" t="s">
        <v>123</v>
      </c>
      <c r="AU171" s="152" t="s">
        <v>81</v>
      </c>
      <c r="AY171" s="14" t="s">
        <v>120</v>
      </c>
      <c r="BE171" s="153">
        <f t="shared" si="24"/>
        <v>0</v>
      </c>
      <c r="BF171" s="153">
        <f t="shared" si="25"/>
        <v>0</v>
      </c>
      <c r="BG171" s="153">
        <f t="shared" si="26"/>
        <v>0</v>
      </c>
      <c r="BH171" s="153">
        <f t="shared" si="27"/>
        <v>0</v>
      </c>
      <c r="BI171" s="153">
        <f t="shared" si="28"/>
        <v>0</v>
      </c>
      <c r="BJ171" s="14" t="s">
        <v>77</v>
      </c>
      <c r="BK171" s="153">
        <f t="shared" si="29"/>
        <v>0</v>
      </c>
      <c r="BL171" s="14" t="s">
        <v>183</v>
      </c>
      <c r="BM171" s="152" t="s">
        <v>263</v>
      </c>
    </row>
    <row r="172" spans="1:65" s="2" customFormat="1" ht="24.15" customHeight="1">
      <c r="A172" s="26"/>
      <c r="B172" s="140"/>
      <c r="C172" s="141" t="s">
        <v>264</v>
      </c>
      <c r="D172" s="141" t="s">
        <v>123</v>
      </c>
      <c r="E172" s="142" t="s">
        <v>265</v>
      </c>
      <c r="F172" s="143" t="s">
        <v>266</v>
      </c>
      <c r="G172" s="144" t="s">
        <v>224</v>
      </c>
      <c r="H172" s="145">
        <v>0.24717</v>
      </c>
      <c r="I172" s="146">
        <v>0</v>
      </c>
      <c r="J172" s="146">
        <f t="shared" si="20"/>
        <v>0</v>
      </c>
      <c r="K172" s="147"/>
      <c r="L172" s="27"/>
      <c r="M172" s="148" t="s">
        <v>1</v>
      </c>
      <c r="N172" s="149" t="s">
        <v>37</v>
      </c>
      <c r="O172" s="150">
        <v>4.7370000000000001</v>
      </c>
      <c r="P172" s="150">
        <f t="shared" si="21"/>
        <v>1.17084429</v>
      </c>
      <c r="Q172" s="150">
        <v>0</v>
      </c>
      <c r="R172" s="150">
        <f t="shared" si="22"/>
        <v>0</v>
      </c>
      <c r="S172" s="150">
        <v>0</v>
      </c>
      <c r="T172" s="151">
        <f t="shared" si="2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52" t="s">
        <v>183</v>
      </c>
      <c r="AT172" s="152" t="s">
        <v>123</v>
      </c>
      <c r="AU172" s="152" t="s">
        <v>81</v>
      </c>
      <c r="AY172" s="14" t="s">
        <v>120</v>
      </c>
      <c r="BE172" s="153">
        <f t="shared" si="24"/>
        <v>0</v>
      </c>
      <c r="BF172" s="153">
        <f t="shared" si="25"/>
        <v>0</v>
      </c>
      <c r="BG172" s="153">
        <f t="shared" si="26"/>
        <v>0</v>
      </c>
      <c r="BH172" s="153">
        <f t="shared" si="27"/>
        <v>0</v>
      </c>
      <c r="BI172" s="153">
        <f t="shared" si="28"/>
        <v>0</v>
      </c>
      <c r="BJ172" s="14" t="s">
        <v>77</v>
      </c>
      <c r="BK172" s="153">
        <f t="shared" si="29"/>
        <v>0</v>
      </c>
      <c r="BL172" s="14" t="s">
        <v>183</v>
      </c>
      <c r="BM172" s="152" t="s">
        <v>267</v>
      </c>
    </row>
    <row r="173" spans="1:65" s="2" customFormat="1" ht="24.15" customHeight="1">
      <c r="A173" s="26"/>
      <c r="B173" s="140"/>
      <c r="C173" s="141" t="s">
        <v>268</v>
      </c>
      <c r="D173" s="141" t="s">
        <v>123</v>
      </c>
      <c r="E173" s="142" t="s">
        <v>269</v>
      </c>
      <c r="F173" s="143" t="s">
        <v>270</v>
      </c>
      <c r="G173" s="144" t="s">
        <v>224</v>
      </c>
      <c r="H173" s="145">
        <v>0.24717</v>
      </c>
      <c r="I173" s="146">
        <v>0</v>
      </c>
      <c r="J173" s="146">
        <f t="shared" si="20"/>
        <v>0</v>
      </c>
      <c r="K173" s="147"/>
      <c r="L173" s="27"/>
      <c r="M173" s="148" t="s">
        <v>1</v>
      </c>
      <c r="N173" s="149" t="s">
        <v>37</v>
      </c>
      <c r="O173" s="150">
        <v>2.75</v>
      </c>
      <c r="P173" s="150">
        <f t="shared" si="21"/>
        <v>0.67971749999999997</v>
      </c>
      <c r="Q173" s="150">
        <v>0</v>
      </c>
      <c r="R173" s="150">
        <f t="shared" si="22"/>
        <v>0</v>
      </c>
      <c r="S173" s="150">
        <v>0</v>
      </c>
      <c r="T173" s="151">
        <f t="shared" si="2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2" t="s">
        <v>183</v>
      </c>
      <c r="AT173" s="152" t="s">
        <v>123</v>
      </c>
      <c r="AU173" s="152" t="s">
        <v>81</v>
      </c>
      <c r="AY173" s="14" t="s">
        <v>120</v>
      </c>
      <c r="BE173" s="153">
        <f t="shared" si="24"/>
        <v>0</v>
      </c>
      <c r="BF173" s="153">
        <f t="shared" si="25"/>
        <v>0</v>
      </c>
      <c r="BG173" s="153">
        <f t="shared" si="26"/>
        <v>0</v>
      </c>
      <c r="BH173" s="153">
        <f t="shared" si="27"/>
        <v>0</v>
      </c>
      <c r="BI173" s="153">
        <f t="shared" si="28"/>
        <v>0</v>
      </c>
      <c r="BJ173" s="14" t="s">
        <v>77</v>
      </c>
      <c r="BK173" s="153">
        <f t="shared" si="29"/>
        <v>0</v>
      </c>
      <c r="BL173" s="14" t="s">
        <v>183</v>
      </c>
      <c r="BM173" s="152" t="s">
        <v>271</v>
      </c>
    </row>
    <row r="174" spans="1:65" s="12" customFormat="1" ht="22.95" customHeight="1">
      <c r="B174" s="128"/>
      <c r="D174" s="129" t="s">
        <v>71</v>
      </c>
      <c r="E174" s="138" t="s">
        <v>272</v>
      </c>
      <c r="F174" s="138" t="s">
        <v>273</v>
      </c>
      <c r="J174" s="139">
        <f>BK174</f>
        <v>0</v>
      </c>
      <c r="L174" s="128"/>
      <c r="M174" s="132"/>
      <c r="N174" s="133"/>
      <c r="O174" s="133"/>
      <c r="P174" s="134">
        <f>P175</f>
        <v>2.2000000000000002</v>
      </c>
      <c r="Q174" s="133"/>
      <c r="R174" s="134">
        <f>R175</f>
        <v>4.0000000000000003E-5</v>
      </c>
      <c r="S174" s="133"/>
      <c r="T174" s="135">
        <f>T175</f>
        <v>0</v>
      </c>
      <c r="AR174" s="129" t="s">
        <v>81</v>
      </c>
      <c r="AT174" s="136" t="s">
        <v>71</v>
      </c>
      <c r="AU174" s="136" t="s">
        <v>77</v>
      </c>
      <c r="AY174" s="129" t="s">
        <v>120</v>
      </c>
      <c r="BK174" s="137">
        <f>BK175</f>
        <v>0</v>
      </c>
    </row>
    <row r="175" spans="1:65" s="2" customFormat="1" ht="16.5" customHeight="1">
      <c r="A175" s="26"/>
      <c r="B175" s="140"/>
      <c r="C175" s="141" t="s">
        <v>274</v>
      </c>
      <c r="D175" s="141" t="s">
        <v>123</v>
      </c>
      <c r="E175" s="142" t="s">
        <v>275</v>
      </c>
      <c r="F175" s="143" t="s">
        <v>276</v>
      </c>
      <c r="G175" s="144" t="s">
        <v>277</v>
      </c>
      <c r="H175" s="145">
        <v>1</v>
      </c>
      <c r="I175" s="146">
        <v>0</v>
      </c>
      <c r="J175" s="146">
        <f>ROUND(I175*H175,2)</f>
        <v>0</v>
      </c>
      <c r="K175" s="147"/>
      <c r="L175" s="27"/>
      <c r="M175" s="148" t="s">
        <v>1</v>
      </c>
      <c r="N175" s="149" t="s">
        <v>37</v>
      </c>
      <c r="O175" s="150">
        <v>2.2000000000000002</v>
      </c>
      <c r="P175" s="150">
        <f>O175*H175</f>
        <v>2.2000000000000002</v>
      </c>
      <c r="Q175" s="150">
        <v>4.0000000000000003E-5</v>
      </c>
      <c r="R175" s="150">
        <f>Q175*H175</f>
        <v>4.0000000000000003E-5</v>
      </c>
      <c r="S175" s="150">
        <v>0</v>
      </c>
      <c r="T175" s="151">
        <f>S175*H175</f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52" t="s">
        <v>183</v>
      </c>
      <c r="AT175" s="152" t="s">
        <v>123</v>
      </c>
      <c r="AU175" s="152" t="s">
        <v>81</v>
      </c>
      <c r="AY175" s="14" t="s">
        <v>120</v>
      </c>
      <c r="BE175" s="153">
        <f>IF(N175="základní",J175,0)</f>
        <v>0</v>
      </c>
      <c r="BF175" s="153">
        <f>IF(N175="snížená",J175,0)</f>
        <v>0</v>
      </c>
      <c r="BG175" s="153">
        <f>IF(N175="zákl. přenesená",J175,0)</f>
        <v>0</v>
      </c>
      <c r="BH175" s="153">
        <f>IF(N175="sníž. přenesená",J175,0)</f>
        <v>0</v>
      </c>
      <c r="BI175" s="153">
        <f>IF(N175="nulová",J175,0)</f>
        <v>0</v>
      </c>
      <c r="BJ175" s="14" t="s">
        <v>77</v>
      </c>
      <c r="BK175" s="153">
        <f>ROUND(I175*H175,2)</f>
        <v>0</v>
      </c>
      <c r="BL175" s="14" t="s">
        <v>183</v>
      </c>
      <c r="BM175" s="152" t="s">
        <v>278</v>
      </c>
    </row>
    <row r="176" spans="1:65" s="12" customFormat="1" ht="25.95" customHeight="1">
      <c r="B176" s="128"/>
      <c r="D176" s="129" t="s">
        <v>71</v>
      </c>
      <c r="E176" s="130" t="s">
        <v>279</v>
      </c>
      <c r="F176" s="130" t="s">
        <v>280</v>
      </c>
      <c r="J176" s="131">
        <f>BK176</f>
        <v>0</v>
      </c>
      <c r="L176" s="128"/>
      <c r="M176" s="132"/>
      <c r="N176" s="133"/>
      <c r="O176" s="133"/>
      <c r="P176" s="134">
        <f>P177+P179</f>
        <v>0</v>
      </c>
      <c r="Q176" s="133"/>
      <c r="R176" s="134">
        <f>R177+R179</f>
        <v>0</v>
      </c>
      <c r="S176" s="133"/>
      <c r="T176" s="135">
        <f>T177+T179</f>
        <v>0</v>
      </c>
      <c r="AR176" s="129" t="s">
        <v>141</v>
      </c>
      <c r="AT176" s="136" t="s">
        <v>71</v>
      </c>
      <c r="AU176" s="136" t="s">
        <v>72</v>
      </c>
      <c r="AY176" s="129" t="s">
        <v>120</v>
      </c>
      <c r="BK176" s="137">
        <f>BK177+BK179</f>
        <v>0</v>
      </c>
    </row>
    <row r="177" spans="1:65" s="12" customFormat="1" ht="22.95" customHeight="1">
      <c r="B177" s="128"/>
      <c r="D177" s="129" t="s">
        <v>71</v>
      </c>
      <c r="E177" s="138" t="s">
        <v>281</v>
      </c>
      <c r="F177" s="138" t="s">
        <v>282</v>
      </c>
      <c r="J177" s="139">
        <f>BK177</f>
        <v>0</v>
      </c>
      <c r="L177" s="128"/>
      <c r="M177" s="132"/>
      <c r="N177" s="133"/>
      <c r="O177" s="133"/>
      <c r="P177" s="134">
        <f>P178</f>
        <v>0</v>
      </c>
      <c r="Q177" s="133"/>
      <c r="R177" s="134">
        <f>R178</f>
        <v>0</v>
      </c>
      <c r="S177" s="133"/>
      <c r="T177" s="135">
        <f>T178</f>
        <v>0</v>
      </c>
      <c r="AR177" s="129" t="s">
        <v>141</v>
      </c>
      <c r="AT177" s="136" t="s">
        <v>71</v>
      </c>
      <c r="AU177" s="136" t="s">
        <v>77</v>
      </c>
      <c r="AY177" s="129" t="s">
        <v>120</v>
      </c>
      <c r="BK177" s="137">
        <f>BK178</f>
        <v>0</v>
      </c>
    </row>
    <row r="178" spans="1:65" s="2" customFormat="1" ht="16.5" customHeight="1">
      <c r="A178" s="26"/>
      <c r="B178" s="140"/>
      <c r="C178" s="141" t="s">
        <v>283</v>
      </c>
      <c r="D178" s="141" t="s">
        <v>123</v>
      </c>
      <c r="E178" s="142" t="s">
        <v>284</v>
      </c>
      <c r="F178" s="143" t="s">
        <v>285</v>
      </c>
      <c r="G178" s="144" t="s">
        <v>286</v>
      </c>
      <c r="H178" s="145">
        <v>1</v>
      </c>
      <c r="I178" s="146">
        <v>0</v>
      </c>
      <c r="J178" s="146">
        <f>ROUND(I178*H178,2)</f>
        <v>0</v>
      </c>
      <c r="K178" s="147"/>
      <c r="L178" s="27"/>
      <c r="M178" s="148" t="s">
        <v>1</v>
      </c>
      <c r="N178" s="149" t="s">
        <v>37</v>
      </c>
      <c r="O178" s="150">
        <v>0</v>
      </c>
      <c r="P178" s="150">
        <f>O178*H178</f>
        <v>0</v>
      </c>
      <c r="Q178" s="150">
        <v>0</v>
      </c>
      <c r="R178" s="150">
        <f>Q178*H178</f>
        <v>0</v>
      </c>
      <c r="S178" s="150">
        <v>0</v>
      </c>
      <c r="T178" s="151">
        <f>S178*H178</f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52" t="s">
        <v>287</v>
      </c>
      <c r="AT178" s="152" t="s">
        <v>123</v>
      </c>
      <c r="AU178" s="152" t="s">
        <v>81</v>
      </c>
      <c r="AY178" s="14" t="s">
        <v>120</v>
      </c>
      <c r="BE178" s="153">
        <f>IF(N178="základní",J178,0)</f>
        <v>0</v>
      </c>
      <c r="BF178" s="153">
        <f>IF(N178="snížená",J178,0)</f>
        <v>0</v>
      </c>
      <c r="BG178" s="153">
        <f>IF(N178="zákl. přenesená",J178,0)</f>
        <v>0</v>
      </c>
      <c r="BH178" s="153">
        <f>IF(N178="sníž. přenesená",J178,0)</f>
        <v>0</v>
      </c>
      <c r="BI178" s="153">
        <f>IF(N178="nulová",J178,0)</f>
        <v>0</v>
      </c>
      <c r="BJ178" s="14" t="s">
        <v>77</v>
      </c>
      <c r="BK178" s="153">
        <f>ROUND(I178*H178,2)</f>
        <v>0</v>
      </c>
      <c r="BL178" s="14" t="s">
        <v>287</v>
      </c>
      <c r="BM178" s="152" t="s">
        <v>288</v>
      </c>
    </row>
    <row r="179" spans="1:65" s="12" customFormat="1" ht="22.95" customHeight="1">
      <c r="B179" s="128"/>
      <c r="D179" s="129" t="s">
        <v>71</v>
      </c>
      <c r="E179" s="138" t="s">
        <v>289</v>
      </c>
      <c r="F179" s="138" t="s">
        <v>290</v>
      </c>
      <c r="J179" s="139">
        <f>BK179</f>
        <v>0</v>
      </c>
      <c r="L179" s="128"/>
      <c r="M179" s="132"/>
      <c r="N179" s="133"/>
      <c r="O179" s="133"/>
      <c r="P179" s="134">
        <f>P180</f>
        <v>0</v>
      </c>
      <c r="Q179" s="133"/>
      <c r="R179" s="134">
        <f>R180</f>
        <v>0</v>
      </c>
      <c r="S179" s="133"/>
      <c r="T179" s="135">
        <f>T180</f>
        <v>0</v>
      </c>
      <c r="AR179" s="129" t="s">
        <v>141</v>
      </c>
      <c r="AT179" s="136" t="s">
        <v>71</v>
      </c>
      <c r="AU179" s="136" t="s">
        <v>77</v>
      </c>
      <c r="AY179" s="129" t="s">
        <v>120</v>
      </c>
      <c r="BK179" s="137">
        <f>BK180</f>
        <v>0</v>
      </c>
    </row>
    <row r="180" spans="1:65" s="2" customFormat="1" ht="16.5" customHeight="1">
      <c r="A180" s="26"/>
      <c r="B180" s="140"/>
      <c r="C180" s="141" t="s">
        <v>291</v>
      </c>
      <c r="D180" s="141" t="s">
        <v>123</v>
      </c>
      <c r="E180" s="142" t="s">
        <v>292</v>
      </c>
      <c r="F180" s="143" t="s">
        <v>293</v>
      </c>
      <c r="G180" s="144" t="s">
        <v>286</v>
      </c>
      <c r="H180" s="145">
        <v>1</v>
      </c>
      <c r="I180" s="146">
        <v>0</v>
      </c>
      <c r="J180" s="146">
        <f>ROUND(I180*H180,2)</f>
        <v>0</v>
      </c>
      <c r="K180" s="147"/>
      <c r="L180" s="27"/>
      <c r="M180" s="164" t="s">
        <v>1</v>
      </c>
      <c r="N180" s="165" t="s">
        <v>37</v>
      </c>
      <c r="O180" s="166">
        <v>0</v>
      </c>
      <c r="P180" s="166">
        <f>O180*H180</f>
        <v>0</v>
      </c>
      <c r="Q180" s="166">
        <v>0</v>
      </c>
      <c r="R180" s="166">
        <f>Q180*H180</f>
        <v>0</v>
      </c>
      <c r="S180" s="166">
        <v>0</v>
      </c>
      <c r="T180" s="167">
        <f>S180*H180</f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52" t="s">
        <v>287</v>
      </c>
      <c r="AT180" s="152" t="s">
        <v>123</v>
      </c>
      <c r="AU180" s="152" t="s">
        <v>81</v>
      </c>
      <c r="AY180" s="14" t="s">
        <v>120</v>
      </c>
      <c r="BE180" s="153">
        <f>IF(N180="základní",J180,0)</f>
        <v>0</v>
      </c>
      <c r="BF180" s="153">
        <f>IF(N180="snížená",J180,0)</f>
        <v>0</v>
      </c>
      <c r="BG180" s="153">
        <f>IF(N180="zákl. přenesená",J180,0)</f>
        <v>0</v>
      </c>
      <c r="BH180" s="153">
        <f>IF(N180="sníž. přenesená",J180,0)</f>
        <v>0</v>
      </c>
      <c r="BI180" s="153">
        <f>IF(N180="nulová",J180,0)</f>
        <v>0</v>
      </c>
      <c r="BJ180" s="14" t="s">
        <v>77</v>
      </c>
      <c r="BK180" s="153">
        <f>ROUND(I180*H180,2)</f>
        <v>0</v>
      </c>
      <c r="BL180" s="14" t="s">
        <v>287</v>
      </c>
      <c r="BM180" s="152" t="s">
        <v>294</v>
      </c>
    </row>
    <row r="181" spans="1:65" s="2" customFormat="1" ht="6.9" customHeight="1">
      <c r="A181" s="26"/>
      <c r="B181" s="41"/>
      <c r="C181" s="42"/>
      <c r="D181" s="42"/>
      <c r="E181" s="42"/>
      <c r="F181" s="42"/>
      <c r="G181" s="42"/>
      <c r="H181" s="42"/>
      <c r="I181" s="42"/>
      <c r="J181" s="42"/>
      <c r="K181" s="42"/>
      <c r="L181" s="27"/>
      <c r="M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</row>
  </sheetData>
  <autoFilter ref="C130:K180" xr:uid="{00000000-0009-0000-0000-000001000000}"/>
  <mergeCells count="8">
    <mergeCell ref="E121:H121"/>
    <mergeCell ref="E123:H123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1 - Stavební část</vt:lpstr>
      <vt:lpstr>'1 - Stavební část'!Názvy_tisku</vt:lpstr>
      <vt:lpstr>'Rekapitulace stavby'!Názvy_tisku</vt:lpstr>
      <vt:lpstr>'1 - Stavební část'!Oblast_tisku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Zembol</dc:creator>
  <cp:lastModifiedBy>Martin Sedlák</cp:lastModifiedBy>
  <dcterms:created xsi:type="dcterms:W3CDTF">2021-12-02T13:55:45Z</dcterms:created>
  <dcterms:modified xsi:type="dcterms:W3CDTF">2022-05-01T07:29:28Z</dcterms:modified>
</cp:coreProperties>
</file>